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1" activeTab="1"/>
  </bookViews>
  <sheets>
    <sheet name="Рецептура с протеином 3%" sheetId="6" r:id="rId1"/>
    <sheet name="АК состав для новых продуктов" sheetId="9" r:id="rId2"/>
    <sheet name="Рецептура" sheetId="1" r:id="rId3"/>
  </sheets>
  <calcPr calcId="114210"/>
</workbook>
</file>

<file path=xl/calcChain.xml><?xml version="1.0" encoding="utf-8"?>
<calcChain xmlns="http://schemas.openxmlformats.org/spreadsheetml/2006/main">
  <c r="B35" i="9"/>
  <c r="B36"/>
  <c r="B37"/>
  <c r="B38"/>
  <c r="B39"/>
  <c r="B40"/>
  <c r="B41"/>
  <c r="B34"/>
  <c r="C35"/>
  <c r="C36"/>
  <c r="C37"/>
  <c r="C38"/>
  <c r="C39"/>
  <c r="C40"/>
  <c r="C41"/>
  <c r="C34"/>
  <c r="D39"/>
  <c r="D35"/>
  <c r="D36"/>
  <c r="D37"/>
  <c r="D38"/>
  <c r="D40"/>
  <c r="D41"/>
  <c r="D34"/>
  <c r="T18"/>
  <c r="T19"/>
  <c r="T20"/>
  <c r="T21"/>
  <c r="T22"/>
  <c r="T23"/>
  <c r="T24"/>
  <c r="T17"/>
  <c r="S18"/>
  <c r="S19"/>
  <c r="S20"/>
  <c r="S21"/>
  <c r="S22"/>
  <c r="S23"/>
  <c r="S24"/>
  <c r="S17"/>
  <c r="R18"/>
  <c r="R19"/>
  <c r="R20"/>
  <c r="R21"/>
  <c r="R22"/>
  <c r="R23"/>
  <c r="R24"/>
  <c r="R17"/>
  <c r="L18"/>
  <c r="L19"/>
  <c r="L20"/>
  <c r="L21"/>
  <c r="L22"/>
  <c r="L23"/>
  <c r="L24"/>
  <c r="L17"/>
  <c r="N18"/>
  <c r="N19"/>
  <c r="N20"/>
  <c r="N21"/>
  <c r="N22"/>
  <c r="N23"/>
  <c r="N24"/>
  <c r="N17"/>
  <c r="M18"/>
  <c r="M19"/>
  <c r="M20"/>
  <c r="M21"/>
  <c r="M22"/>
  <c r="M23"/>
  <c r="M24"/>
  <c r="M17"/>
  <c r="P8" i="6"/>
  <c r="W3" i="9"/>
  <c r="V3"/>
  <c r="X3"/>
  <c r="V4"/>
  <c r="X4"/>
  <c r="V5"/>
  <c r="X5"/>
  <c r="V7"/>
  <c r="X7"/>
  <c r="W4"/>
  <c r="W5"/>
  <c r="W6"/>
  <c r="V6"/>
  <c r="W7"/>
  <c r="W8"/>
  <c r="V8"/>
  <c r="X8"/>
  <c r="W9"/>
  <c r="V9"/>
  <c r="X9"/>
  <c r="W10"/>
  <c r="V10"/>
  <c r="X10"/>
  <c r="X6"/>
  <c r="Y3"/>
  <c r="Z3"/>
  <c r="U18"/>
  <c r="U19"/>
  <c r="U20"/>
  <c r="U21"/>
  <c r="U22"/>
  <c r="U23"/>
  <c r="U24"/>
  <c r="U17"/>
  <c r="O18"/>
  <c r="O19"/>
  <c r="O20"/>
  <c r="O21"/>
  <c r="O22"/>
  <c r="O23"/>
  <c r="O24"/>
  <c r="O17"/>
  <c r="I18"/>
  <c r="I19"/>
  <c r="I20"/>
  <c r="I21"/>
  <c r="I22"/>
  <c r="I23"/>
  <c r="I24"/>
  <c r="I17"/>
  <c r="G18"/>
  <c r="G19"/>
  <c r="G20"/>
  <c r="G21"/>
  <c r="G22"/>
  <c r="G23"/>
  <c r="G24"/>
  <c r="G17"/>
  <c r="M43"/>
  <c r="L43"/>
  <c r="K43"/>
  <c r="O10"/>
  <c r="Q10"/>
  <c r="P10"/>
  <c r="C24"/>
  <c r="I10"/>
  <c r="O9"/>
  <c r="Q9"/>
  <c r="P9"/>
  <c r="C23"/>
  <c r="C22"/>
  <c r="I8"/>
  <c r="O7"/>
  <c r="Q7"/>
  <c r="P7"/>
  <c r="R7"/>
  <c r="C21"/>
  <c r="I7"/>
  <c r="O6"/>
  <c r="Q6"/>
  <c r="P6"/>
  <c r="C20"/>
  <c r="I6"/>
  <c r="O5"/>
  <c r="Q5"/>
  <c r="P5"/>
  <c r="C19"/>
  <c r="I5"/>
  <c r="C18"/>
  <c r="I4"/>
  <c r="O3"/>
  <c r="Q3"/>
  <c r="P3"/>
  <c r="C17"/>
  <c r="I3"/>
  <c r="E10"/>
  <c r="D10"/>
  <c r="I9"/>
  <c r="E9"/>
  <c r="D9"/>
  <c r="E8"/>
  <c r="D8"/>
  <c r="E7"/>
  <c r="D7"/>
  <c r="F5"/>
  <c r="E6"/>
  <c r="D6"/>
  <c r="E5"/>
  <c r="D5"/>
  <c r="O4"/>
  <c r="Q4"/>
  <c r="P4"/>
  <c r="E4"/>
  <c r="D4"/>
  <c r="E3"/>
  <c r="D3"/>
  <c r="K3"/>
  <c r="J3"/>
  <c r="AA3"/>
  <c r="AC3"/>
  <c r="AB3"/>
  <c r="K10"/>
  <c r="J10"/>
  <c r="AA10"/>
  <c r="AC10"/>
  <c r="AB10"/>
  <c r="K8"/>
  <c r="J8"/>
  <c r="AA8"/>
  <c r="AC8"/>
  <c r="AB8"/>
  <c r="K6"/>
  <c r="J6"/>
  <c r="L6"/>
  <c r="AA6"/>
  <c r="AC6"/>
  <c r="AB6"/>
  <c r="K5"/>
  <c r="J5"/>
  <c r="AA5"/>
  <c r="AC5"/>
  <c r="AB5"/>
  <c r="F9"/>
  <c r="F10"/>
  <c r="F6"/>
  <c r="K4"/>
  <c r="J4"/>
  <c r="L4"/>
  <c r="AA4"/>
  <c r="AC4"/>
  <c r="AB4"/>
  <c r="F8"/>
  <c r="K7"/>
  <c r="J7"/>
  <c r="L7"/>
  <c r="AA7"/>
  <c r="AC7"/>
  <c r="AB7"/>
  <c r="AD7"/>
  <c r="K9"/>
  <c r="J9"/>
  <c r="AA9"/>
  <c r="AC9"/>
  <c r="AB9"/>
  <c r="F3"/>
  <c r="F4"/>
  <c r="G3"/>
  <c r="H3"/>
  <c r="R3"/>
  <c r="R4"/>
  <c r="R5"/>
  <c r="R9"/>
  <c r="R6"/>
  <c r="L5"/>
  <c r="L3"/>
  <c r="L9"/>
  <c r="O8"/>
  <c r="Q8"/>
  <c r="P8"/>
  <c r="R8"/>
  <c r="R10"/>
  <c r="F7"/>
  <c r="AD6"/>
  <c r="AD4"/>
  <c r="AD8"/>
  <c r="AD9"/>
  <c r="AD10"/>
  <c r="L8"/>
  <c r="S3"/>
  <c r="T3"/>
  <c r="L10"/>
  <c r="AD5"/>
  <c r="AD3"/>
  <c r="M3"/>
  <c r="N3"/>
  <c r="AG20" i="6"/>
  <c r="AG21"/>
  <c r="AF20"/>
  <c r="V26" i="1"/>
  <c r="J8"/>
  <c r="AR25" i="6"/>
  <c r="AO25"/>
  <c r="AN25"/>
  <c r="AM25"/>
  <c r="AL25"/>
  <c r="AK25"/>
  <c r="AJ25"/>
  <c r="AI25"/>
  <c r="AH25"/>
  <c r="AG25"/>
  <c r="AF25"/>
  <c r="AF21"/>
  <c r="W11"/>
  <c r="K8"/>
  <c r="O8"/>
  <c r="O4"/>
  <c r="AR21"/>
  <c r="AR20"/>
  <c r="I12"/>
  <c r="E12"/>
  <c r="AM11"/>
  <c r="AL11"/>
  <c r="AK11"/>
  <c r="AJ11"/>
  <c r="AI11"/>
  <c r="AH11"/>
  <c r="AG11"/>
  <c r="AF11"/>
  <c r="AE11"/>
  <c r="AD11"/>
  <c r="AC11"/>
  <c r="AB11"/>
  <c r="AA11"/>
  <c r="Z11"/>
  <c r="Y11"/>
  <c r="X11"/>
  <c r="V11"/>
  <c r="U11"/>
  <c r="T11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O10"/>
  <c r="L10"/>
  <c r="P10"/>
  <c r="K10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K9"/>
  <c r="P9"/>
  <c r="G9"/>
  <c r="O9"/>
  <c r="AM8"/>
  <c r="AL8"/>
  <c r="AK8"/>
  <c r="AJ8"/>
  <c r="AI8"/>
  <c r="AH8"/>
  <c r="AH12"/>
  <c r="AM20"/>
  <c r="AG8"/>
  <c r="AF8"/>
  <c r="AE8"/>
  <c r="AD8"/>
  <c r="AC8"/>
  <c r="AB8"/>
  <c r="AA8"/>
  <c r="Z8"/>
  <c r="Z12"/>
  <c r="AH21"/>
  <c r="Y8"/>
  <c r="X8"/>
  <c r="W8"/>
  <c r="V8"/>
  <c r="U8"/>
  <c r="T8"/>
  <c r="L8"/>
  <c r="J8"/>
  <c r="J12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O7"/>
  <c r="L7"/>
  <c r="K7"/>
  <c r="P7"/>
  <c r="J7"/>
  <c r="H7"/>
  <c r="G7"/>
  <c r="F7"/>
  <c r="AM6"/>
  <c r="AL6"/>
  <c r="AK6"/>
  <c r="AJ6"/>
  <c r="AI6"/>
  <c r="AI12"/>
  <c r="AN20"/>
  <c r="AH6"/>
  <c r="AG6"/>
  <c r="AF6"/>
  <c r="AE6"/>
  <c r="AD6"/>
  <c r="AC6"/>
  <c r="AB6"/>
  <c r="AA6"/>
  <c r="AA12"/>
  <c r="AI21"/>
  <c r="Z6"/>
  <c r="Y6"/>
  <c r="X6"/>
  <c r="W6"/>
  <c r="V6"/>
  <c r="U6"/>
  <c r="T6"/>
  <c r="P6"/>
  <c r="L6"/>
  <c r="K6"/>
  <c r="M6"/>
  <c r="J6"/>
  <c r="H6"/>
  <c r="G6"/>
  <c r="O6"/>
  <c r="F6"/>
  <c r="F12"/>
  <c r="F13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M5"/>
  <c r="L5"/>
  <c r="K5"/>
  <c r="P5"/>
  <c r="J5"/>
  <c r="H5"/>
  <c r="G5"/>
  <c r="O5"/>
  <c r="F5"/>
  <c r="AM4"/>
  <c r="AL4"/>
  <c r="AL12"/>
  <c r="AN21"/>
  <c r="AK4"/>
  <c r="AK12"/>
  <c r="AM21"/>
  <c r="AJ4"/>
  <c r="AJ12"/>
  <c r="AO20"/>
  <c r="AI4"/>
  <c r="AH4"/>
  <c r="AG4"/>
  <c r="AF4"/>
  <c r="AE4"/>
  <c r="AE12"/>
  <c r="AJ21"/>
  <c r="AD4"/>
  <c r="AC4"/>
  <c r="AC12"/>
  <c r="AK20"/>
  <c r="AB4"/>
  <c r="AA4"/>
  <c r="Z4"/>
  <c r="Y4"/>
  <c r="X4"/>
  <c r="X12"/>
  <c r="W4"/>
  <c r="V4"/>
  <c r="U4"/>
  <c r="T4"/>
  <c r="L4"/>
  <c r="K4"/>
  <c r="P4"/>
  <c r="J4"/>
  <c r="M4"/>
  <c r="H4"/>
  <c r="H12"/>
  <c r="H13"/>
  <c r="AP20"/>
  <c r="G4"/>
  <c r="F4"/>
  <c r="AE3" i="9"/>
  <c r="AF3"/>
  <c r="P12" i="6"/>
  <c r="L12"/>
  <c r="L13"/>
  <c r="AP21"/>
  <c r="AP25"/>
  <c r="AM12"/>
  <c r="AO21"/>
  <c r="AG12"/>
  <c r="AL21"/>
  <c r="AD12"/>
  <c r="AL20"/>
  <c r="AF12"/>
  <c r="AK21"/>
  <c r="AB12"/>
  <c r="AJ20"/>
  <c r="W12"/>
  <c r="AI20"/>
  <c r="V12"/>
  <c r="AH20"/>
  <c r="Y12"/>
  <c r="U12"/>
  <c r="T12"/>
  <c r="AQ20"/>
  <c r="T26"/>
  <c r="O12"/>
  <c r="M7"/>
  <c r="M12"/>
  <c r="J13"/>
  <c r="K12"/>
  <c r="K13"/>
  <c r="G12"/>
  <c r="G13"/>
  <c r="V26"/>
  <c r="AQ21"/>
  <c r="AQ25"/>
  <c r="AR21" i="1"/>
  <c r="AQ21"/>
  <c r="AP21"/>
  <c r="AR20"/>
  <c r="AN21"/>
  <c r="AO21"/>
  <c r="AK21"/>
  <c r="AM21"/>
  <c r="AL21"/>
  <c r="AJ21"/>
  <c r="AG21"/>
  <c r="AH21"/>
  <c r="AI21"/>
  <c r="Y12"/>
  <c r="Z12"/>
  <c r="AA12"/>
  <c r="AE12"/>
  <c r="AF12"/>
  <c r="AG12"/>
  <c r="AK12"/>
  <c r="AL12"/>
  <c r="AM12"/>
  <c r="AM5"/>
  <c r="AM6"/>
  <c r="AM7"/>
  <c r="AM8"/>
  <c r="AM9"/>
  <c r="AM10"/>
  <c r="AM11"/>
  <c r="AM4"/>
  <c r="AL5"/>
  <c r="AL6"/>
  <c r="AL7"/>
  <c r="AL8"/>
  <c r="AL9"/>
  <c r="AL10"/>
  <c r="AL11"/>
  <c r="AL4"/>
  <c r="AK5"/>
  <c r="AK6"/>
  <c r="AK7"/>
  <c r="AK8"/>
  <c r="AK9"/>
  <c r="AK10"/>
  <c r="AK11"/>
  <c r="AK4"/>
  <c r="AJ5"/>
  <c r="AJ12"/>
  <c r="AO20"/>
  <c r="AJ6"/>
  <c r="AJ7"/>
  <c r="AJ8"/>
  <c r="AJ9"/>
  <c r="AJ10"/>
  <c r="AJ11"/>
  <c r="AJ4"/>
  <c r="AI5"/>
  <c r="AI12"/>
  <c r="AN20"/>
  <c r="AI6"/>
  <c r="AI7"/>
  <c r="AI8"/>
  <c r="AI9"/>
  <c r="AI10"/>
  <c r="AI11"/>
  <c r="AI4"/>
  <c r="AH5"/>
  <c r="AH12"/>
  <c r="AM20"/>
  <c r="AH6"/>
  <c r="AH7"/>
  <c r="AH8"/>
  <c r="AH9"/>
  <c r="AH10"/>
  <c r="AH11"/>
  <c r="AH4"/>
  <c r="AG5"/>
  <c r="AG6"/>
  <c r="AG7"/>
  <c r="AG8"/>
  <c r="AG9"/>
  <c r="AG10"/>
  <c r="AG11"/>
  <c r="AG4"/>
  <c r="AF5"/>
  <c r="AF6"/>
  <c r="AF7"/>
  <c r="AF8"/>
  <c r="AF9"/>
  <c r="AF10"/>
  <c r="AF11"/>
  <c r="AF4"/>
  <c r="AE5"/>
  <c r="AE6"/>
  <c r="AE7"/>
  <c r="AE8"/>
  <c r="AE9"/>
  <c r="AE10"/>
  <c r="AE11"/>
  <c r="AE4"/>
  <c r="AC7"/>
  <c r="AD5"/>
  <c r="AD12"/>
  <c r="AL20"/>
  <c r="AD6"/>
  <c r="AD7"/>
  <c r="AD8"/>
  <c r="AD9"/>
  <c r="AD10"/>
  <c r="AD11"/>
  <c r="AD4"/>
  <c r="AC5"/>
  <c r="AC12"/>
  <c r="AK20"/>
  <c r="AC6"/>
  <c r="AC8"/>
  <c r="AC9"/>
  <c r="AC10"/>
  <c r="AC11"/>
  <c r="AC4"/>
  <c r="AB5"/>
  <c r="AB12"/>
  <c r="AJ20"/>
  <c r="AB6"/>
  <c r="AB7"/>
  <c r="AB8"/>
  <c r="AB9"/>
  <c r="AB10"/>
  <c r="AB11"/>
  <c r="AB4"/>
  <c r="AA5"/>
  <c r="AA6"/>
  <c r="AA7"/>
  <c r="AA8"/>
  <c r="AA9"/>
  <c r="AA10"/>
  <c r="AA11"/>
  <c r="Z5"/>
  <c r="Z6"/>
  <c r="Z7"/>
  <c r="Z8"/>
  <c r="Z9"/>
  <c r="Z10"/>
  <c r="Z11"/>
  <c r="Y5"/>
  <c r="Y6"/>
  <c r="Y7"/>
  <c r="Y8"/>
  <c r="Y9"/>
  <c r="Y10"/>
  <c r="Y11"/>
  <c r="X5"/>
  <c r="X6"/>
  <c r="X7"/>
  <c r="X8"/>
  <c r="X12"/>
  <c r="AF21"/>
  <c r="X9"/>
  <c r="X10"/>
  <c r="X11"/>
  <c r="AA4"/>
  <c r="Z4"/>
  <c r="Y4"/>
  <c r="X4"/>
  <c r="W5"/>
  <c r="W12"/>
  <c r="AI20"/>
  <c r="W6"/>
  <c r="W7"/>
  <c r="W8"/>
  <c r="W9"/>
  <c r="W10"/>
  <c r="W11"/>
  <c r="W4"/>
  <c r="V5"/>
  <c r="V12"/>
  <c r="AH20"/>
  <c r="V6"/>
  <c r="V7"/>
  <c r="V8"/>
  <c r="V9"/>
  <c r="V10"/>
  <c r="V11"/>
  <c r="V4"/>
  <c r="U4"/>
  <c r="U5"/>
  <c r="U12"/>
  <c r="AG20"/>
  <c r="U6"/>
  <c r="U7"/>
  <c r="U8"/>
  <c r="U9"/>
  <c r="U10"/>
  <c r="U11"/>
  <c r="T4"/>
  <c r="T5"/>
  <c r="T6"/>
  <c r="T7"/>
  <c r="T8"/>
  <c r="T9"/>
  <c r="T10"/>
  <c r="T11"/>
  <c r="T12"/>
  <c r="AF20"/>
  <c r="P12"/>
  <c r="P5"/>
  <c r="P6"/>
  <c r="P7"/>
  <c r="P8"/>
  <c r="P9"/>
  <c r="P10"/>
  <c r="P4"/>
  <c r="O6"/>
  <c r="O7"/>
  <c r="O8"/>
  <c r="O9"/>
  <c r="O10"/>
  <c r="O4"/>
  <c r="M12"/>
  <c r="M5"/>
  <c r="M6"/>
  <c r="M7"/>
  <c r="M4"/>
  <c r="L10"/>
  <c r="K10"/>
  <c r="L5"/>
  <c r="L6"/>
  <c r="L7"/>
  <c r="L8"/>
  <c r="L4"/>
  <c r="H5"/>
  <c r="H6"/>
  <c r="H7"/>
  <c r="H4"/>
  <c r="K5"/>
  <c r="K6"/>
  <c r="K7"/>
  <c r="K8"/>
  <c r="K9"/>
  <c r="K4"/>
  <c r="J5"/>
  <c r="J6"/>
  <c r="J7"/>
  <c r="J4"/>
  <c r="I12"/>
  <c r="G5"/>
  <c r="G6"/>
  <c r="G7"/>
  <c r="G9"/>
  <c r="G4"/>
  <c r="F5"/>
  <c r="F6"/>
  <c r="F7"/>
  <c r="F4"/>
  <c r="E12"/>
  <c r="O5"/>
  <c r="O12"/>
  <c r="H12"/>
  <c r="H13"/>
  <c r="AP20"/>
  <c r="L12"/>
  <c r="L13"/>
  <c r="F12"/>
  <c r="F13"/>
  <c r="G12"/>
  <c r="G13"/>
  <c r="J12"/>
  <c r="J13"/>
  <c r="K12"/>
  <c r="K13"/>
  <c r="AQ20"/>
  <c r="T26"/>
</calcChain>
</file>

<file path=xl/sharedStrings.xml><?xml version="1.0" encoding="utf-8"?>
<sst xmlns="http://schemas.openxmlformats.org/spreadsheetml/2006/main" count="347" uniqueCount="115">
  <si>
    <t>Сырье</t>
  </si>
  <si>
    <t>СВ, %</t>
  </si>
  <si>
    <t>МДЖ, %</t>
  </si>
  <si>
    <t>МДБ, %</t>
  </si>
  <si>
    <t>Кол-во, г</t>
  </si>
  <si>
    <t>ЖКГ, г</t>
  </si>
  <si>
    <t>СВ, г</t>
  </si>
  <si>
    <t>Молоко коровье цельное</t>
  </si>
  <si>
    <t>Масло сливочное</t>
  </si>
  <si>
    <t>Молоко цельное сгущенное с сахаром</t>
  </si>
  <si>
    <t>Молоко сухое</t>
  </si>
  <si>
    <t>Содержание ингредиентов</t>
  </si>
  <si>
    <t>Стандартная рецептура</t>
  </si>
  <si>
    <t>Жмых амарантовый</t>
  </si>
  <si>
    <t>Сахар-песок</t>
  </si>
  <si>
    <t>Агар-агар</t>
  </si>
  <si>
    <t>Вода</t>
  </si>
  <si>
    <t>Итого, г</t>
  </si>
  <si>
    <t>Итого, %</t>
  </si>
  <si>
    <t>МДБ, г</t>
  </si>
  <si>
    <t>Обогащенная жмыхом, 3%</t>
  </si>
  <si>
    <t xml:space="preserve">Аминокислотный состав </t>
  </si>
  <si>
    <t>Данные ФАО/ВОЗ идеального белка, мг/1г белка</t>
  </si>
  <si>
    <t>Амарантовый жмых</t>
  </si>
  <si>
    <t>Скор, %</t>
  </si>
  <si>
    <t>Валин</t>
  </si>
  <si>
    <t>Изолейцин</t>
  </si>
  <si>
    <t>Лейцин</t>
  </si>
  <si>
    <t>Лизин</t>
  </si>
  <si>
    <t>Треонин</t>
  </si>
  <si>
    <t xml:space="preserve">Триптофан </t>
  </si>
  <si>
    <t>Метионин + цистеин</t>
  </si>
  <si>
    <t>Фенилаланин + Тирозин</t>
  </si>
  <si>
    <t>мг/1 г</t>
  </si>
  <si>
    <t>мг/100 г продукта</t>
  </si>
  <si>
    <t>Смесь для мороженного традиционного</t>
  </si>
  <si>
    <r>
      <t>Δ</t>
    </r>
    <r>
      <rPr>
        <sz val="11"/>
        <color indexed="8"/>
        <rFont val="Calibri"/>
        <family val="2"/>
      </rPr>
      <t>РАС,%</t>
    </r>
  </si>
  <si>
    <t>КРАС, %</t>
  </si>
  <si>
    <t>БЦ, %</t>
  </si>
  <si>
    <t>Аминокислотный состав</t>
  </si>
  <si>
    <t>мг в 100г продукта</t>
  </si>
  <si>
    <t>мг в 10г продукта</t>
  </si>
  <si>
    <r>
      <rPr>
        <sz val="11"/>
        <color indexed="8"/>
        <rFont val="Calibri"/>
        <family val="2"/>
        <charset val="204"/>
      </rPr>
      <t>Δ</t>
    </r>
    <r>
      <rPr>
        <sz val="11"/>
        <color indexed="8"/>
        <rFont val="Calibri"/>
        <family val="2"/>
      </rPr>
      <t>РАС, %</t>
    </r>
  </si>
  <si>
    <t>мг/1г</t>
  </si>
  <si>
    <t>Данные для расчета традиционной рецептуры</t>
  </si>
  <si>
    <t>Молоко цельное сгущ с сахаром</t>
  </si>
  <si>
    <t>Амарант</t>
  </si>
  <si>
    <t>БЦ традиционного мороженого,%</t>
  </si>
  <si>
    <t>БЦ разработанной смеси, %</t>
  </si>
  <si>
    <t>Возраст</t>
  </si>
  <si>
    <t>Белок, г</t>
  </si>
  <si>
    <t>Средние физ. нагрузки</t>
  </si>
  <si>
    <t>Степень удовлетворения, %</t>
  </si>
  <si>
    <t>18-29 лет</t>
  </si>
  <si>
    <t>30-39 лет</t>
  </si>
  <si>
    <t>40-59 лет</t>
  </si>
  <si>
    <t>Расчет степени удовлетворения в белке</t>
  </si>
  <si>
    <t>Угл. Контр</t>
  </si>
  <si>
    <t>Угл. Обр</t>
  </si>
  <si>
    <t>Витамины</t>
  </si>
  <si>
    <t>С</t>
  </si>
  <si>
    <t>Е</t>
  </si>
  <si>
    <t>B2</t>
  </si>
  <si>
    <t>B4</t>
  </si>
  <si>
    <t>Обогащенная жмыхом</t>
  </si>
  <si>
    <t>E</t>
  </si>
  <si>
    <t>Макроэлементы</t>
  </si>
  <si>
    <t>Сa</t>
  </si>
  <si>
    <t>Mg</t>
  </si>
  <si>
    <t>P</t>
  </si>
  <si>
    <t>Ca</t>
  </si>
  <si>
    <t>Микроэлементы</t>
  </si>
  <si>
    <t>Se</t>
  </si>
  <si>
    <t>Zn</t>
  </si>
  <si>
    <t>Fe</t>
  </si>
  <si>
    <t>C</t>
  </si>
  <si>
    <t>Содержание витаминов мг/100 г</t>
  </si>
  <si>
    <t>Содержание макроэлементов, мг/100г</t>
  </si>
  <si>
    <t>Содержание микроэлементов мг/100г</t>
  </si>
  <si>
    <t>ИТОГО:</t>
  </si>
  <si>
    <t>Суточная потребность</t>
  </si>
  <si>
    <t>Муж., 30-39, 5 гр</t>
  </si>
  <si>
    <t>Пищевая ценность</t>
  </si>
  <si>
    <t>Контроль</t>
  </si>
  <si>
    <t>Разработка</t>
  </si>
  <si>
    <t>Энергетическая ценность</t>
  </si>
  <si>
    <t>D</t>
  </si>
  <si>
    <t>Жиры</t>
  </si>
  <si>
    <t>Белки</t>
  </si>
  <si>
    <t>Углеводы</t>
  </si>
  <si>
    <t>Наименование</t>
  </si>
  <si>
    <t>мг/1 г белка</t>
  </si>
  <si>
    <t>мг в 50г продукта</t>
  </si>
  <si>
    <t>Молоко цельное коровье</t>
  </si>
  <si>
    <t>мг в 1,1 г продукта</t>
  </si>
  <si>
    <t>Концентрат сывороточного белка</t>
  </si>
  <si>
    <t>Обогащенная конц сыв, 3%</t>
  </si>
  <si>
    <t>Обогащенная сыв</t>
  </si>
  <si>
    <t>мг в 5г продукта</t>
  </si>
  <si>
    <t>Для разработанной рецептуры с амарантом</t>
  </si>
  <si>
    <t>Для разработанной рецептуры с сыв. Конц</t>
  </si>
  <si>
    <t>протеин</t>
  </si>
  <si>
    <t>Разработанная смесь для мороженого с амарантовым жмыхом</t>
  </si>
  <si>
    <t>Разработанная смесь для мороженого с концентратом сывороточного белка</t>
  </si>
  <si>
    <t>сыв. Конц</t>
  </si>
  <si>
    <t>Контрольная рецептура</t>
  </si>
  <si>
    <t>С растительным белком</t>
  </si>
  <si>
    <t>Триптофан</t>
  </si>
  <si>
    <t>Фенилаланин + тирозин</t>
  </si>
  <si>
    <t>мг в 4,40г продукта</t>
  </si>
  <si>
    <t>мг в 9,5 г продукта</t>
  </si>
  <si>
    <t>мг в  5,06г продукта</t>
  </si>
  <si>
    <t>мг в 1,24 г продукта</t>
  </si>
  <si>
    <t>мг в 8,7г продукта</t>
  </si>
  <si>
    <t>с сывороточным белком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</si>
</sst>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3" fillId="0" borderId="0" xfId="0" applyFont="1"/>
    <xf numFmtId="0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/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'Рецептура с протеином 3%'!$AC$25</c:f>
              <c:strCache>
                <c:ptCount val="1"/>
                <c:pt idx="0">
                  <c:v>Степень удовлетворения, %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'Рецептура с протеином 3%'!$AD$24:$AR$24</c:f>
              <c:strCache>
                <c:ptCount val="15"/>
                <c:pt idx="2">
                  <c:v>C</c:v>
                </c:pt>
                <c:pt idx="3">
                  <c:v>E</c:v>
                </c:pt>
                <c:pt idx="4">
                  <c:v>B2</c:v>
                </c:pt>
                <c:pt idx="5">
                  <c:v>B4</c:v>
                </c:pt>
                <c:pt idx="6">
                  <c:v>Ca</c:v>
                </c:pt>
                <c:pt idx="7">
                  <c:v>Mg</c:v>
                </c:pt>
                <c:pt idx="8">
                  <c:v>P</c:v>
                </c:pt>
                <c:pt idx="9">
                  <c:v>Se</c:v>
                </c:pt>
                <c:pt idx="10">
                  <c:v>Zn</c:v>
                </c:pt>
                <c:pt idx="11">
                  <c:v>Fe</c:v>
                </c:pt>
                <c:pt idx="12">
                  <c:v>Белки</c:v>
                </c:pt>
                <c:pt idx="13">
                  <c:v>Жиры</c:v>
                </c:pt>
                <c:pt idx="14">
                  <c:v>Углеводы</c:v>
                </c:pt>
              </c:strCache>
            </c:strRef>
          </c:cat>
          <c:val>
            <c:numRef>
              <c:f>'Рецептура с протеином 3%'!$AD$25:$AR$25</c:f>
              <c:numCache>
                <c:formatCode>General</c:formatCode>
                <c:ptCount val="15"/>
                <c:pt idx="2" formatCode="0.00">
                  <c:v>1.0005555555555556</c:v>
                </c:pt>
                <c:pt idx="3" formatCode="0.00">
                  <c:v>0.27573333333333339</c:v>
                </c:pt>
                <c:pt idx="4" formatCode="0.00">
                  <c:v>8.8470000000000013</c:v>
                </c:pt>
                <c:pt idx="5" formatCode="0.00">
                  <c:v>3.4920000000000009</c:v>
                </c:pt>
                <c:pt idx="6" formatCode="0.00">
                  <c:v>12.533539999999999</c:v>
                </c:pt>
                <c:pt idx="7" formatCode="0.00">
                  <c:v>3.6373749999999996</c:v>
                </c:pt>
                <c:pt idx="8" formatCode="0.00">
                  <c:v>11.871725000000001</c:v>
                </c:pt>
                <c:pt idx="9" formatCode="0.00">
                  <c:v>2.4831428571428571</c:v>
                </c:pt>
                <c:pt idx="10" formatCode="0.00">
                  <c:v>3.4988833333333336</c:v>
                </c:pt>
                <c:pt idx="11" formatCode="0.00">
                  <c:v>1.2134</c:v>
                </c:pt>
                <c:pt idx="12" formatCode="0.00">
                  <c:v>4.8830630630630631</c:v>
                </c:pt>
                <c:pt idx="13" formatCode="0.00">
                  <c:v>2.8557638888888888</c:v>
                </c:pt>
                <c:pt idx="14" formatCode="0.00">
                  <c:v>3.418181818181818</c:v>
                </c:pt>
              </c:numCache>
            </c:numRef>
          </c:val>
        </c:ser>
        <c:gapWidth val="219"/>
        <c:overlap val="-27"/>
        <c:axId val="59019264"/>
        <c:axId val="59020800"/>
      </c:barChart>
      <c:catAx>
        <c:axId val="59019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020800"/>
        <c:crosses val="autoZero"/>
        <c:auto val="1"/>
        <c:lblAlgn val="ctr"/>
        <c:lblOffset val="100"/>
      </c:catAx>
      <c:valAx>
        <c:axId val="590208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01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4127114532357591E-2"/>
          <c:y val="3.8461590055146343E-2"/>
          <c:w val="0.89206487485254649"/>
          <c:h val="0.54395677363706962"/>
        </c:manualLayout>
      </c:layout>
      <c:barChart>
        <c:barDir val="col"/>
        <c:grouping val="clustered"/>
        <c:ser>
          <c:idx val="0"/>
          <c:order val="0"/>
          <c:tx>
            <c:strRef>
              <c:f>'АК состав для новых продуктов'!$A$31:$A$32</c:f>
              <c:strCache>
                <c:ptCount val="1"/>
                <c:pt idx="0">
                  <c:v>Контрольная рецептура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'АК состав для новых продуктов'!$A$34:$A$41</c:f>
              <c:strCache>
                <c:ptCount val="8"/>
                <c:pt idx="0">
                  <c:v>Валин</c:v>
                </c:pt>
                <c:pt idx="1">
                  <c:v>Изолейцин</c:v>
                </c:pt>
                <c:pt idx="2">
                  <c:v>Лейцин</c:v>
                </c:pt>
                <c:pt idx="3">
                  <c:v>Лизин</c:v>
                </c:pt>
                <c:pt idx="4">
                  <c:v>Метионин + цистеин</c:v>
                </c:pt>
                <c:pt idx="5">
                  <c:v>Треонин</c:v>
                </c:pt>
                <c:pt idx="6">
                  <c:v>Триптофан</c:v>
                </c:pt>
                <c:pt idx="7">
                  <c:v>Фенилаланин + тирозин</c:v>
                </c:pt>
              </c:strCache>
            </c:strRef>
          </c:cat>
          <c:val>
            <c:numRef>
              <c:f>'АК состав для новых продуктов'!$B$34:$B$41</c:f>
              <c:numCache>
                <c:formatCode>0.00</c:formatCode>
                <c:ptCount val="8"/>
                <c:pt idx="0">
                  <c:v>159.23333333333335</c:v>
                </c:pt>
                <c:pt idx="1">
                  <c:v>206.75</c:v>
                </c:pt>
                <c:pt idx="2">
                  <c:v>196.61904761904759</c:v>
                </c:pt>
                <c:pt idx="3">
                  <c:v>184.54545454545453</c:v>
                </c:pt>
                <c:pt idx="4">
                  <c:v>120.14285714285715</c:v>
                </c:pt>
                <c:pt idx="5">
                  <c:v>173</c:v>
                </c:pt>
                <c:pt idx="6">
                  <c:v>215.83333333333331</c:v>
                </c:pt>
                <c:pt idx="7">
                  <c:v>176.61111111111109</c:v>
                </c:pt>
              </c:numCache>
            </c:numRef>
          </c:val>
        </c:ser>
        <c:ser>
          <c:idx val="1"/>
          <c:order val="1"/>
          <c:tx>
            <c:strRef>
              <c:f>'АК состав для новых продуктов'!$B$31:$B$32</c:f>
              <c:strCache>
                <c:ptCount val="1"/>
                <c:pt idx="0">
                  <c:v>с сывороточным белком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cat>
            <c:strRef>
              <c:f>'АК состав для новых продуктов'!$A$34:$A$41</c:f>
              <c:strCache>
                <c:ptCount val="8"/>
                <c:pt idx="0">
                  <c:v>Валин</c:v>
                </c:pt>
                <c:pt idx="1">
                  <c:v>Изолейцин</c:v>
                </c:pt>
                <c:pt idx="2">
                  <c:v>Лейцин</c:v>
                </c:pt>
                <c:pt idx="3">
                  <c:v>Лизин</c:v>
                </c:pt>
                <c:pt idx="4">
                  <c:v>Метионин + цистеин</c:v>
                </c:pt>
                <c:pt idx="5">
                  <c:v>Треонин</c:v>
                </c:pt>
                <c:pt idx="6">
                  <c:v>Триптофан</c:v>
                </c:pt>
                <c:pt idx="7">
                  <c:v>Фенилаланин + тирозин</c:v>
                </c:pt>
              </c:strCache>
            </c:strRef>
          </c:cat>
          <c:val>
            <c:numRef>
              <c:f>'АК состав для новых продуктов'!$C$34:$C$41</c:f>
              <c:numCache>
                <c:formatCode>0.00</c:formatCode>
                <c:ptCount val="8"/>
                <c:pt idx="0">
                  <c:v>103.37558904109589</c:v>
                </c:pt>
                <c:pt idx="1">
                  <c:v>133.66223744292239</c:v>
                </c:pt>
                <c:pt idx="2">
                  <c:v>126.07885192433139</c:v>
                </c:pt>
                <c:pt idx="3">
                  <c:v>120.1701120797011</c:v>
                </c:pt>
                <c:pt idx="4">
                  <c:v>77.998212654924984</c:v>
                </c:pt>
                <c:pt idx="5">
                  <c:v>111.4666894977169</c:v>
                </c:pt>
                <c:pt idx="6">
                  <c:v>139.40616438356165</c:v>
                </c:pt>
                <c:pt idx="7">
                  <c:v>116.48476407914762</c:v>
                </c:pt>
              </c:numCache>
            </c:numRef>
          </c:val>
        </c:ser>
        <c:ser>
          <c:idx val="2"/>
          <c:order val="2"/>
          <c:tx>
            <c:strRef>
              <c:f>'АК состав для новых продуктов'!$C$31:$C$32</c:f>
              <c:strCache>
                <c:ptCount val="1"/>
                <c:pt idx="0">
                  <c:v>С растительным белком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cat>
            <c:strRef>
              <c:f>'АК состав для новых продуктов'!$A$34:$A$41</c:f>
              <c:strCache>
                <c:ptCount val="8"/>
                <c:pt idx="0">
                  <c:v>Валин</c:v>
                </c:pt>
                <c:pt idx="1">
                  <c:v>Изолейцин</c:v>
                </c:pt>
                <c:pt idx="2">
                  <c:v>Лейцин</c:v>
                </c:pt>
                <c:pt idx="3">
                  <c:v>Лизин</c:v>
                </c:pt>
                <c:pt idx="4">
                  <c:v>Метионин + цистеин</c:v>
                </c:pt>
                <c:pt idx="5">
                  <c:v>Треонин</c:v>
                </c:pt>
                <c:pt idx="6">
                  <c:v>Триптофан</c:v>
                </c:pt>
                <c:pt idx="7">
                  <c:v>Фенилаланин + тирозин</c:v>
                </c:pt>
              </c:strCache>
            </c:strRef>
          </c:cat>
          <c:val>
            <c:numRef>
              <c:f>'АК состав для новых продуктов'!$D$34:$D$41</c:f>
              <c:numCache>
                <c:formatCode>0.00</c:formatCode>
                <c:ptCount val="8"/>
                <c:pt idx="0">
                  <c:v>113.77828571428572</c:v>
                </c:pt>
                <c:pt idx="1">
                  <c:v>142.14285714285714</c:v>
                </c:pt>
                <c:pt idx="2">
                  <c:v>126.47306122448978</c:v>
                </c:pt>
                <c:pt idx="3">
                  <c:v>132.31012987012988</c:v>
                </c:pt>
                <c:pt idx="4">
                  <c:v>82.087346938775525</c:v>
                </c:pt>
                <c:pt idx="5">
                  <c:v>116.08142857142857</c:v>
                </c:pt>
                <c:pt idx="6">
                  <c:v>146.90285714285716</c:v>
                </c:pt>
                <c:pt idx="7">
                  <c:v>128.43714285714285</c:v>
                </c:pt>
              </c:numCache>
            </c:numRef>
          </c:val>
        </c:ser>
        <c:gapWidth val="219"/>
        <c:overlap val="-27"/>
        <c:axId val="58936704"/>
        <c:axId val="58942592"/>
      </c:barChart>
      <c:catAx>
        <c:axId val="589367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42592"/>
        <c:crosses val="autoZero"/>
        <c:auto val="1"/>
        <c:lblAlgn val="ctr"/>
        <c:lblOffset val="100"/>
      </c:catAx>
      <c:valAx>
        <c:axId val="58942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36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619080948214805"/>
          <c:y val="0.92582532952611685"/>
          <c:w val="0.88095388076490433"/>
          <c:h val="0.98351763721842456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Рецептура!$AC$25</c:f>
              <c:strCache>
                <c:ptCount val="1"/>
                <c:pt idx="0">
                  <c:v>Степень удовлетворения, %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Рецептура!$AD$24:$AR$24</c:f>
              <c:strCache>
                <c:ptCount val="15"/>
                <c:pt idx="2">
                  <c:v>C</c:v>
                </c:pt>
                <c:pt idx="3">
                  <c:v>E</c:v>
                </c:pt>
                <c:pt idx="4">
                  <c:v>B2</c:v>
                </c:pt>
                <c:pt idx="5">
                  <c:v>B4</c:v>
                </c:pt>
                <c:pt idx="6">
                  <c:v>Ca</c:v>
                </c:pt>
                <c:pt idx="7">
                  <c:v>Mg</c:v>
                </c:pt>
                <c:pt idx="8">
                  <c:v>P</c:v>
                </c:pt>
                <c:pt idx="9">
                  <c:v>Se</c:v>
                </c:pt>
                <c:pt idx="10">
                  <c:v>Zn</c:v>
                </c:pt>
                <c:pt idx="11">
                  <c:v>Fe</c:v>
                </c:pt>
                <c:pt idx="12">
                  <c:v>Белки</c:v>
                </c:pt>
                <c:pt idx="13">
                  <c:v>Жиры</c:v>
                </c:pt>
                <c:pt idx="14">
                  <c:v>Углеводы</c:v>
                </c:pt>
              </c:strCache>
            </c:strRef>
          </c:cat>
          <c:val>
            <c:numRef>
              <c:f>Рецептура!$AD$25:$AR$25</c:f>
              <c:numCache>
                <c:formatCode>General</c:formatCode>
                <c:ptCount val="15"/>
                <c:pt idx="2">
                  <c:v>1.1399999999999999</c:v>
                </c:pt>
                <c:pt idx="3">
                  <c:v>0.51</c:v>
                </c:pt>
                <c:pt idx="4">
                  <c:v>9.18</c:v>
                </c:pt>
                <c:pt idx="5">
                  <c:v>3.91</c:v>
                </c:pt>
                <c:pt idx="6">
                  <c:v>13.01</c:v>
                </c:pt>
                <c:pt idx="7">
                  <c:v>5.5</c:v>
                </c:pt>
                <c:pt idx="8">
                  <c:v>13.96</c:v>
                </c:pt>
                <c:pt idx="9">
                  <c:v>3.28</c:v>
                </c:pt>
                <c:pt idx="10">
                  <c:v>4.22</c:v>
                </c:pt>
                <c:pt idx="11">
                  <c:v>3.5</c:v>
                </c:pt>
                <c:pt idx="12">
                  <c:v>3.16</c:v>
                </c:pt>
                <c:pt idx="13">
                  <c:v>2.92</c:v>
                </c:pt>
                <c:pt idx="14">
                  <c:v>3.75</c:v>
                </c:pt>
              </c:numCache>
            </c:numRef>
          </c:val>
        </c:ser>
        <c:gapWidth val="219"/>
        <c:overlap val="-27"/>
        <c:axId val="58965376"/>
        <c:axId val="58979456"/>
      </c:barChart>
      <c:catAx>
        <c:axId val="589653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79456"/>
        <c:crosses val="autoZero"/>
        <c:auto val="1"/>
        <c:lblAlgn val="ctr"/>
        <c:lblOffset val="100"/>
      </c:catAx>
      <c:valAx>
        <c:axId val="589794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6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28</xdr:row>
      <xdr:rowOff>85725</xdr:rowOff>
    </xdr:from>
    <xdr:to>
      <xdr:col>30</xdr:col>
      <xdr:colOff>419100</xdr:colOff>
      <xdr:row>42</xdr:row>
      <xdr:rowOff>161925</xdr:rowOff>
    </xdr:to>
    <xdr:graphicFrame macro="">
      <xdr:nvGraphicFramePr>
        <xdr:cNvPr id="20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25</xdr:row>
      <xdr:rowOff>114300</xdr:rowOff>
    </xdr:from>
    <xdr:to>
      <xdr:col>14</xdr:col>
      <xdr:colOff>342900</xdr:colOff>
      <xdr:row>35</xdr:row>
      <xdr:rowOff>190500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25</xdr:row>
      <xdr:rowOff>57150</xdr:rowOff>
    </xdr:from>
    <xdr:to>
      <xdr:col>31</xdr:col>
      <xdr:colOff>438150</xdr:colOff>
      <xdr:row>39</xdr:row>
      <xdr:rowOff>133350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AX26"/>
  <sheetViews>
    <sheetView workbookViewId="0">
      <selection activeCell="D7" sqref="D7"/>
    </sheetView>
  </sheetViews>
  <sheetFormatPr defaultRowHeight="15"/>
  <cols>
    <col min="1" max="1" width="37" bestFit="1" customWidth="1"/>
    <col min="2" max="2" width="7.85546875" bestFit="1" customWidth="1"/>
    <col min="5" max="5" width="14.5703125" customWidth="1"/>
    <col min="15" max="15" width="10.42578125" bestFit="1" customWidth="1"/>
    <col min="19" max="19" width="9.42578125" customWidth="1"/>
  </cols>
  <sheetData>
    <row r="1" spans="1:50" ht="16.5" customHeight="1">
      <c r="A1" s="22" t="s">
        <v>0</v>
      </c>
      <c r="B1" s="22" t="s">
        <v>3</v>
      </c>
      <c r="C1" s="22" t="s">
        <v>2</v>
      </c>
      <c r="D1" s="22" t="s">
        <v>1</v>
      </c>
      <c r="E1" s="22" t="s">
        <v>11</v>
      </c>
      <c r="F1" s="22"/>
      <c r="G1" s="22"/>
      <c r="H1" s="22"/>
      <c r="I1" s="22"/>
      <c r="J1" s="22"/>
      <c r="K1" s="22"/>
      <c r="L1" s="22"/>
      <c r="T1" s="29" t="s">
        <v>59</v>
      </c>
      <c r="U1" s="29"/>
      <c r="V1" s="29"/>
      <c r="W1" s="29"/>
      <c r="X1" s="29"/>
      <c r="Y1" s="29"/>
      <c r="Z1" s="29"/>
      <c r="AA1" s="29"/>
      <c r="AB1" s="26" t="s">
        <v>66</v>
      </c>
      <c r="AC1" s="26"/>
      <c r="AD1" s="26"/>
      <c r="AE1" s="26"/>
      <c r="AF1" s="26"/>
      <c r="AG1" s="26"/>
      <c r="AH1" s="24" t="s">
        <v>71</v>
      </c>
      <c r="AI1" s="24"/>
      <c r="AJ1" s="24"/>
      <c r="AK1" s="24"/>
      <c r="AL1" s="24"/>
      <c r="AM1" s="24"/>
      <c r="AN1" s="27" t="s">
        <v>76</v>
      </c>
      <c r="AO1" s="27"/>
      <c r="AP1" s="27"/>
      <c r="AQ1" s="27"/>
      <c r="AR1" s="28" t="s">
        <v>77</v>
      </c>
      <c r="AS1" s="28"/>
      <c r="AT1" s="28"/>
      <c r="AU1" s="28" t="s">
        <v>78</v>
      </c>
      <c r="AV1" s="28"/>
      <c r="AW1" s="28"/>
    </row>
    <row r="2" spans="1:50">
      <c r="A2" s="22"/>
      <c r="B2" s="22"/>
      <c r="C2" s="22"/>
      <c r="D2" s="22"/>
      <c r="E2" s="22" t="s">
        <v>12</v>
      </c>
      <c r="F2" s="22"/>
      <c r="G2" s="22"/>
      <c r="H2" s="22"/>
      <c r="I2" s="22" t="s">
        <v>96</v>
      </c>
      <c r="J2" s="22"/>
      <c r="K2" s="22"/>
      <c r="L2" s="22"/>
      <c r="O2" t="s">
        <v>57</v>
      </c>
      <c r="P2" t="s">
        <v>58</v>
      </c>
      <c r="T2" s="22" t="s">
        <v>12</v>
      </c>
      <c r="U2" s="22"/>
      <c r="V2" s="22"/>
      <c r="W2" s="22"/>
      <c r="X2" s="22" t="s">
        <v>97</v>
      </c>
      <c r="Y2" s="22"/>
      <c r="Z2" s="22"/>
      <c r="AA2" s="22"/>
      <c r="AB2" s="22" t="s">
        <v>12</v>
      </c>
      <c r="AC2" s="22"/>
      <c r="AD2" s="22"/>
      <c r="AE2" s="22" t="s">
        <v>97</v>
      </c>
      <c r="AF2" s="22"/>
      <c r="AG2" s="22"/>
      <c r="AH2" s="22" t="s">
        <v>12</v>
      </c>
      <c r="AI2" s="22"/>
      <c r="AJ2" s="22"/>
      <c r="AK2" s="22" t="s">
        <v>97</v>
      </c>
      <c r="AL2" s="22"/>
      <c r="AM2" s="22"/>
      <c r="AN2" s="27"/>
      <c r="AO2" s="27"/>
      <c r="AP2" s="27"/>
      <c r="AQ2" s="27"/>
      <c r="AR2" s="28"/>
      <c r="AS2" s="28"/>
      <c r="AT2" s="28"/>
      <c r="AU2" s="28"/>
      <c r="AV2" s="28"/>
      <c r="AW2" s="28"/>
      <c r="AX2" t="s">
        <v>86</v>
      </c>
    </row>
    <row r="3" spans="1:50">
      <c r="A3" s="22"/>
      <c r="B3" s="22"/>
      <c r="C3" s="22"/>
      <c r="D3" s="22"/>
      <c r="E3" t="s">
        <v>4</v>
      </c>
      <c r="F3" t="s">
        <v>5</v>
      </c>
      <c r="G3" t="s">
        <v>6</v>
      </c>
      <c r="H3" t="s">
        <v>19</v>
      </c>
      <c r="I3" t="s">
        <v>4</v>
      </c>
      <c r="J3" t="s">
        <v>5</v>
      </c>
      <c r="K3" t="s">
        <v>6</v>
      </c>
      <c r="L3" t="s">
        <v>19</v>
      </c>
      <c r="T3" t="s">
        <v>60</v>
      </c>
      <c r="U3" t="s">
        <v>61</v>
      </c>
      <c r="V3" t="s">
        <v>62</v>
      </c>
      <c r="W3" t="s">
        <v>63</v>
      </c>
      <c r="X3" t="s">
        <v>60</v>
      </c>
      <c r="Y3" t="s">
        <v>65</v>
      </c>
      <c r="Z3" t="s">
        <v>62</v>
      </c>
      <c r="AA3" t="s">
        <v>63</v>
      </c>
      <c r="AB3" t="s">
        <v>67</v>
      </c>
      <c r="AC3" t="s">
        <v>68</v>
      </c>
      <c r="AD3" t="s">
        <v>69</v>
      </c>
      <c r="AE3" t="s">
        <v>70</v>
      </c>
      <c r="AF3" t="s">
        <v>68</v>
      </c>
      <c r="AG3" t="s">
        <v>69</v>
      </c>
      <c r="AH3" t="s">
        <v>72</v>
      </c>
      <c r="AI3" t="s">
        <v>73</v>
      </c>
      <c r="AJ3" t="s">
        <v>74</v>
      </c>
      <c r="AK3" t="s">
        <v>72</v>
      </c>
      <c r="AL3" t="s">
        <v>73</v>
      </c>
      <c r="AM3" t="s">
        <v>74</v>
      </c>
      <c r="AN3" t="s">
        <v>75</v>
      </c>
      <c r="AO3" t="s">
        <v>65</v>
      </c>
      <c r="AP3" t="s">
        <v>62</v>
      </c>
      <c r="AQ3" t="s">
        <v>63</v>
      </c>
      <c r="AR3" t="s">
        <v>70</v>
      </c>
      <c r="AS3" t="s">
        <v>68</v>
      </c>
      <c r="AT3" t="s">
        <v>69</v>
      </c>
      <c r="AU3" t="s">
        <v>72</v>
      </c>
      <c r="AV3" t="s">
        <v>73</v>
      </c>
      <c r="AW3" t="s">
        <v>74</v>
      </c>
    </row>
    <row r="4" spans="1:50">
      <c r="A4" s="7" t="s">
        <v>7</v>
      </c>
      <c r="B4">
        <v>3</v>
      </c>
      <c r="C4">
        <v>3.2</v>
      </c>
      <c r="D4">
        <v>10.199999999999999</v>
      </c>
      <c r="E4">
        <v>50</v>
      </c>
      <c r="F4">
        <f>(E4*C4)/100</f>
        <v>1.6</v>
      </c>
      <c r="G4">
        <f>(E4*D4)/100</f>
        <v>5.0999999999999996</v>
      </c>
      <c r="H4">
        <f>(E4*B4)/100</f>
        <v>1.5</v>
      </c>
      <c r="I4">
        <v>50.7</v>
      </c>
      <c r="J4" s="6">
        <f>(I4*C4)/100</f>
        <v>1.6224000000000001</v>
      </c>
      <c r="K4" s="6">
        <f t="shared" ref="K4:K10" si="0">(I4*D4)/100</f>
        <v>5.1714000000000002</v>
      </c>
      <c r="L4" s="6">
        <f>(I4*B4)/100</f>
        <v>1.5210000000000001</v>
      </c>
      <c r="M4" s="6">
        <f>K4-J4</f>
        <v>3.5490000000000004</v>
      </c>
      <c r="O4">
        <f>G4-F4-H4</f>
        <v>1.9999999999999996</v>
      </c>
      <c r="P4" s="6">
        <f>K4-J4-L4</f>
        <v>2.0280000000000005</v>
      </c>
      <c r="Q4" s="6"/>
      <c r="R4" s="6"/>
      <c r="T4">
        <f>(AN4*E4)/100</f>
        <v>0.65</v>
      </c>
      <c r="U4">
        <f>(AO4*$E$4)/100</f>
        <v>0</v>
      </c>
      <c r="V4">
        <f>(AP4*E4)/100</f>
        <v>7.4999999999999997E-2</v>
      </c>
      <c r="W4">
        <f>(AQ4*E4)/100</f>
        <v>11.8</v>
      </c>
      <c r="X4">
        <f>(AN4*I4)/100</f>
        <v>0.65910000000000013</v>
      </c>
      <c r="Y4">
        <f>(AO4*I4)/100</f>
        <v>0</v>
      </c>
      <c r="Z4">
        <f>(AP4*I4)/100</f>
        <v>7.6050000000000006E-2</v>
      </c>
      <c r="AA4">
        <f>(AQ4*I4)/100</f>
        <v>11.965200000000003</v>
      </c>
      <c r="AB4">
        <f>(AR4*E4)/100</f>
        <v>60</v>
      </c>
      <c r="AC4">
        <f>(AS4*E4)/100</f>
        <v>7</v>
      </c>
      <c r="AD4">
        <f>(AT4*E4)/100</f>
        <v>45</v>
      </c>
      <c r="AE4">
        <f>(AR4*I4)/100</f>
        <v>60.84</v>
      </c>
      <c r="AF4">
        <f>(AS4*I4)/100</f>
        <v>7.0980000000000008</v>
      </c>
      <c r="AG4">
        <f>(AT4*I4)/100</f>
        <v>45.63</v>
      </c>
      <c r="AH4">
        <f>(AU4*E4)/100</f>
        <v>1E-3</v>
      </c>
      <c r="AI4">
        <f>(AV4*E4)/100</f>
        <v>0.2</v>
      </c>
      <c r="AJ4">
        <f>(AW4*E4)/100</f>
        <v>0.05</v>
      </c>
      <c r="AK4">
        <f>(AU4*I4)/100</f>
        <v>1.0140000000000001E-3</v>
      </c>
      <c r="AL4">
        <f>(AV4*I4)/100</f>
        <v>0.20280000000000001</v>
      </c>
      <c r="AM4">
        <f>(AW4*I4)/100</f>
        <v>5.0700000000000002E-2</v>
      </c>
      <c r="AN4">
        <v>1.3</v>
      </c>
      <c r="AO4">
        <v>0</v>
      </c>
      <c r="AP4">
        <v>0.15</v>
      </c>
      <c r="AQ4">
        <v>23.6</v>
      </c>
      <c r="AR4">
        <v>120</v>
      </c>
      <c r="AS4">
        <v>14</v>
      </c>
      <c r="AT4">
        <v>90</v>
      </c>
      <c r="AU4">
        <v>2E-3</v>
      </c>
      <c r="AV4">
        <v>0.4</v>
      </c>
      <c r="AW4">
        <v>0.1</v>
      </c>
    </row>
    <row r="5" spans="1:50">
      <c r="A5" s="7" t="s">
        <v>8</v>
      </c>
      <c r="B5">
        <v>1</v>
      </c>
      <c r="C5">
        <v>72.5</v>
      </c>
      <c r="D5">
        <v>75</v>
      </c>
      <c r="E5">
        <v>1.2</v>
      </c>
      <c r="F5">
        <f>(E5*C5)/100</f>
        <v>0.87</v>
      </c>
      <c r="G5">
        <f>(E5*D5)/100</f>
        <v>0.9</v>
      </c>
      <c r="H5">
        <f>(E5*B5)/100</f>
        <v>1.2E-2</v>
      </c>
      <c r="I5">
        <v>1.1000000000000001</v>
      </c>
      <c r="J5" s="6">
        <f>(I5*C5)/100</f>
        <v>0.79749999999999999</v>
      </c>
      <c r="K5" s="6">
        <f t="shared" si="0"/>
        <v>0.82499999999999996</v>
      </c>
      <c r="L5" s="6">
        <f t="shared" ref="L5:L10" si="1">(I5*B5)/100</f>
        <v>1.1000000000000001E-2</v>
      </c>
      <c r="M5" s="6">
        <f>K5-J5</f>
        <v>2.7499999999999969E-2</v>
      </c>
      <c r="O5">
        <f t="shared" ref="O5:O10" si="2">G5-F5-H5</f>
        <v>1.8000000000000026E-2</v>
      </c>
      <c r="P5" s="6">
        <f t="shared" ref="P5:P10" si="3">K5-J5-L5</f>
        <v>1.6499999999999966E-2</v>
      </c>
      <c r="Q5" s="6"/>
      <c r="R5" s="6"/>
      <c r="T5">
        <f t="shared" ref="T5:T11" si="4">(AN5*E5)/100</f>
        <v>0</v>
      </c>
      <c r="U5">
        <f t="shared" ref="U5:U11" si="5">(AO5*E5)/100</f>
        <v>1.2E-2</v>
      </c>
      <c r="V5">
        <f t="shared" ref="V5:V11" si="6">(AP5*E5)/100</f>
        <v>1.4399999999999999E-3</v>
      </c>
      <c r="W5">
        <f t="shared" ref="W5:W10" si="7">(AQ5*E5)/100</f>
        <v>0</v>
      </c>
      <c r="X5">
        <f t="shared" ref="X5:X11" si="8">(AN5*I5)/100</f>
        <v>0</v>
      </c>
      <c r="Y5">
        <f t="shared" ref="Y5:Y11" si="9">(AO5*I5)/100</f>
        <v>1.1000000000000001E-2</v>
      </c>
      <c r="Z5">
        <f t="shared" ref="Z5:Z11" si="10">(AP5*I5)/100</f>
        <v>1.32E-3</v>
      </c>
      <c r="AA5">
        <f t="shared" ref="AA5:AA11" si="11">(AQ5*I5)/100</f>
        <v>0</v>
      </c>
      <c r="AB5">
        <f t="shared" ref="AB5:AB11" si="12">(AR5*E5)/100</f>
        <v>0.28799999999999998</v>
      </c>
      <c r="AC5">
        <f t="shared" ref="AC5:AC11" si="13">(AS5*E5)/100</f>
        <v>6.0000000000000001E-3</v>
      </c>
      <c r="AD5">
        <f t="shared" ref="AD5:AD11" si="14">(AT5*E5)/100</f>
        <v>0.36</v>
      </c>
      <c r="AE5">
        <f t="shared" ref="AE5:AE11" si="15">(AR5*I5)/100</f>
        <v>0.26400000000000001</v>
      </c>
      <c r="AF5">
        <f t="shared" ref="AF5:AF11" si="16">(AS5*I5)/100</f>
        <v>5.5000000000000005E-3</v>
      </c>
      <c r="AG5">
        <f t="shared" ref="AG5:AG11" si="17">(AT5*I5)/100</f>
        <v>0.33</v>
      </c>
      <c r="AH5">
        <f t="shared" ref="AH5:AH11" si="18">(AU5*E5)/100</f>
        <v>0</v>
      </c>
      <c r="AI5">
        <f t="shared" ref="AI5:AI11" si="19">(AV5*E5)/100</f>
        <v>1.8E-3</v>
      </c>
      <c r="AJ5">
        <f t="shared" ref="AJ5:AJ11" si="20">(AW5*E5)/100</f>
        <v>2.3999999999999998E-3</v>
      </c>
      <c r="AK5">
        <f t="shared" ref="AK5:AK11" si="21">(AU5*I5)/100</f>
        <v>0</v>
      </c>
      <c r="AL5">
        <f t="shared" ref="AL5:AL11" si="22">(AV5*I5)/100</f>
        <v>1.65E-3</v>
      </c>
      <c r="AM5">
        <f t="shared" ref="AM5:AM11" si="23">(AW5*I5)/100</f>
        <v>2.2000000000000001E-3</v>
      </c>
      <c r="AN5">
        <v>0</v>
      </c>
      <c r="AO5">
        <v>1</v>
      </c>
      <c r="AP5">
        <v>0.12</v>
      </c>
      <c r="AQ5">
        <v>0</v>
      </c>
      <c r="AR5">
        <v>24</v>
      </c>
      <c r="AS5">
        <v>0.5</v>
      </c>
      <c r="AT5">
        <v>30</v>
      </c>
      <c r="AU5">
        <v>0</v>
      </c>
      <c r="AV5">
        <v>0.15</v>
      </c>
      <c r="AW5">
        <v>0.2</v>
      </c>
    </row>
    <row r="6" spans="1:50">
      <c r="A6" s="7" t="s">
        <v>9</v>
      </c>
      <c r="B6">
        <v>5</v>
      </c>
      <c r="C6">
        <v>8</v>
      </c>
      <c r="D6">
        <v>69.5</v>
      </c>
      <c r="E6">
        <v>10</v>
      </c>
      <c r="F6">
        <f>(E6*C6)/100</f>
        <v>0.8</v>
      </c>
      <c r="G6">
        <f>(E6*D6)/100</f>
        <v>6.95</v>
      </c>
      <c r="H6">
        <f>(E6*B6)/100</f>
        <v>0.5</v>
      </c>
      <c r="I6">
        <v>6.22</v>
      </c>
      <c r="J6" s="6">
        <f>(I6*C6)/100</f>
        <v>0.49759999999999999</v>
      </c>
      <c r="K6" s="6">
        <f t="shared" si="0"/>
        <v>4.3228999999999997</v>
      </c>
      <c r="L6" s="6">
        <f t="shared" si="1"/>
        <v>0.311</v>
      </c>
      <c r="M6" s="6">
        <f>K6-J6</f>
        <v>3.8252999999999999</v>
      </c>
      <c r="O6">
        <f t="shared" si="2"/>
        <v>5.65</v>
      </c>
      <c r="P6" s="6">
        <f t="shared" si="3"/>
        <v>3.5143</v>
      </c>
      <c r="Q6" s="6"/>
      <c r="R6" s="6"/>
      <c r="T6">
        <f t="shared" si="4"/>
        <v>0.1</v>
      </c>
      <c r="U6">
        <f t="shared" si="5"/>
        <v>0.02</v>
      </c>
      <c r="V6">
        <f t="shared" si="6"/>
        <v>3.7999999999999999E-2</v>
      </c>
      <c r="W6">
        <f t="shared" si="7"/>
        <v>3</v>
      </c>
      <c r="X6">
        <f t="shared" si="8"/>
        <v>6.2199999999999998E-2</v>
      </c>
      <c r="Y6">
        <f t="shared" si="9"/>
        <v>1.244E-2</v>
      </c>
      <c r="Z6">
        <f t="shared" si="10"/>
        <v>2.3636000000000001E-2</v>
      </c>
      <c r="AA6">
        <f t="shared" si="11"/>
        <v>1.8659999999999999</v>
      </c>
      <c r="AB6">
        <f t="shared" si="12"/>
        <v>30.7</v>
      </c>
      <c r="AC6">
        <f t="shared" si="13"/>
        <v>3.4</v>
      </c>
      <c r="AD6">
        <f t="shared" si="14"/>
        <v>21.9</v>
      </c>
      <c r="AE6">
        <f t="shared" si="15"/>
        <v>19.095399999999998</v>
      </c>
      <c r="AF6">
        <f t="shared" si="16"/>
        <v>2.1147999999999998</v>
      </c>
      <c r="AG6">
        <f t="shared" si="17"/>
        <v>13.621799999999999</v>
      </c>
      <c r="AH6">
        <f t="shared" si="18"/>
        <v>2.9999999999999997E-4</v>
      </c>
      <c r="AI6">
        <f t="shared" si="19"/>
        <v>0.1</v>
      </c>
      <c r="AJ6">
        <f t="shared" si="20"/>
        <v>0.02</v>
      </c>
      <c r="AK6">
        <f t="shared" si="21"/>
        <v>1.8659999999999998E-4</v>
      </c>
      <c r="AL6">
        <f t="shared" si="22"/>
        <v>6.2199999999999998E-2</v>
      </c>
      <c r="AM6">
        <f t="shared" si="23"/>
        <v>1.244E-2</v>
      </c>
      <c r="AN6">
        <v>1</v>
      </c>
      <c r="AO6">
        <v>0.2</v>
      </c>
      <c r="AP6">
        <v>0.38</v>
      </c>
      <c r="AQ6">
        <v>30</v>
      </c>
      <c r="AR6">
        <v>307</v>
      </c>
      <c r="AS6">
        <v>34</v>
      </c>
      <c r="AT6">
        <v>219</v>
      </c>
      <c r="AU6">
        <v>3.0000000000000001E-3</v>
      </c>
      <c r="AV6">
        <v>1</v>
      </c>
      <c r="AW6">
        <v>0.2</v>
      </c>
    </row>
    <row r="7" spans="1:50">
      <c r="A7" s="7" t="s">
        <v>10</v>
      </c>
      <c r="B7">
        <v>24</v>
      </c>
      <c r="C7">
        <v>26</v>
      </c>
      <c r="D7">
        <v>88</v>
      </c>
      <c r="E7">
        <v>4.3</v>
      </c>
      <c r="F7">
        <f>(E7*C7)/100</f>
        <v>1.1179999999999999</v>
      </c>
      <c r="G7">
        <f>(E7*D7)/100</f>
        <v>3.7839999999999998</v>
      </c>
      <c r="H7">
        <f>(E7*B7)/100</f>
        <v>1.0319999999999998</v>
      </c>
      <c r="I7">
        <v>4.4800000000000004</v>
      </c>
      <c r="J7" s="6">
        <f>(I7*C7)/100</f>
        <v>1.1648000000000003</v>
      </c>
      <c r="K7" s="6">
        <f t="shared" si="0"/>
        <v>3.9424000000000001</v>
      </c>
      <c r="L7" s="6">
        <f t="shared" si="1"/>
        <v>1.0752000000000002</v>
      </c>
      <c r="M7" s="6">
        <f>K7-J7</f>
        <v>2.7775999999999996</v>
      </c>
      <c r="O7">
        <f t="shared" si="2"/>
        <v>1.6340000000000001</v>
      </c>
      <c r="P7" s="6">
        <f t="shared" si="3"/>
        <v>1.7023999999999995</v>
      </c>
      <c r="Q7" s="6"/>
      <c r="R7" s="6"/>
      <c r="T7">
        <f t="shared" si="4"/>
        <v>0.17199999999999999</v>
      </c>
      <c r="U7">
        <f t="shared" si="5"/>
        <v>1.72E-2</v>
      </c>
      <c r="V7">
        <f t="shared" si="6"/>
        <v>5.5899999999999998E-2</v>
      </c>
      <c r="W7">
        <f t="shared" si="7"/>
        <v>3.4830000000000001</v>
      </c>
      <c r="X7">
        <f t="shared" si="8"/>
        <v>0.17920000000000003</v>
      </c>
      <c r="Y7">
        <f t="shared" si="9"/>
        <v>1.7920000000000002E-2</v>
      </c>
      <c r="Z7">
        <f t="shared" si="10"/>
        <v>5.8240000000000007E-2</v>
      </c>
      <c r="AA7">
        <f t="shared" si="11"/>
        <v>3.6288000000000005</v>
      </c>
      <c r="AB7">
        <f t="shared" si="12"/>
        <v>43</v>
      </c>
      <c r="AC7">
        <f>(AS7*E7)/100</f>
        <v>5.117</v>
      </c>
      <c r="AD7">
        <f t="shared" si="14"/>
        <v>33.97</v>
      </c>
      <c r="AE7">
        <f t="shared" si="15"/>
        <v>44.8</v>
      </c>
      <c r="AF7">
        <f t="shared" si="16"/>
        <v>5.3311999999999999</v>
      </c>
      <c r="AG7">
        <f t="shared" si="17"/>
        <v>35.392000000000003</v>
      </c>
      <c r="AH7">
        <f t="shared" si="18"/>
        <v>5.1599999999999997E-4</v>
      </c>
      <c r="AI7">
        <f t="shared" si="19"/>
        <v>0.14706</v>
      </c>
      <c r="AJ7">
        <f t="shared" si="20"/>
        <v>2.1499999999999998E-2</v>
      </c>
      <c r="AK7">
        <f t="shared" si="21"/>
        <v>5.3760000000000006E-4</v>
      </c>
      <c r="AL7">
        <f t="shared" si="22"/>
        <v>0.15321600000000002</v>
      </c>
      <c r="AM7">
        <f t="shared" si="23"/>
        <v>2.2400000000000003E-2</v>
      </c>
      <c r="AN7">
        <v>4</v>
      </c>
      <c r="AO7">
        <v>0.4</v>
      </c>
      <c r="AP7">
        <v>1.3</v>
      </c>
      <c r="AQ7">
        <v>81</v>
      </c>
      <c r="AR7">
        <v>1000</v>
      </c>
      <c r="AS7">
        <v>119</v>
      </c>
      <c r="AT7">
        <v>790</v>
      </c>
      <c r="AU7">
        <v>1.2E-2</v>
      </c>
      <c r="AV7">
        <v>3.42</v>
      </c>
      <c r="AW7">
        <v>0.5</v>
      </c>
    </row>
    <row r="8" spans="1:50">
      <c r="A8" s="11" t="s">
        <v>95</v>
      </c>
      <c r="B8">
        <v>83</v>
      </c>
      <c r="C8">
        <v>1</v>
      </c>
      <c r="D8">
        <v>90</v>
      </c>
      <c r="I8">
        <v>3</v>
      </c>
      <c r="J8" s="6">
        <f>(I8*C8)/100</f>
        <v>0.03</v>
      </c>
      <c r="K8" s="6">
        <f>(I8*D8)/100</f>
        <v>2.7</v>
      </c>
      <c r="L8" s="6">
        <f t="shared" si="1"/>
        <v>2.4900000000000002</v>
      </c>
      <c r="M8" s="6"/>
      <c r="O8">
        <f>G8-F8-H8</f>
        <v>0</v>
      </c>
      <c r="P8" s="6">
        <f>K8-J8-L8</f>
        <v>0.18000000000000016</v>
      </c>
      <c r="Q8" s="6"/>
      <c r="R8" s="6"/>
      <c r="T8">
        <f t="shared" si="4"/>
        <v>0</v>
      </c>
      <c r="U8">
        <f t="shared" si="5"/>
        <v>0</v>
      </c>
      <c r="V8">
        <f t="shared" si="6"/>
        <v>0</v>
      </c>
      <c r="W8">
        <f t="shared" si="7"/>
        <v>0</v>
      </c>
      <c r="X8">
        <f t="shared" si="8"/>
        <v>0</v>
      </c>
      <c r="Y8">
        <f t="shared" si="9"/>
        <v>0</v>
      </c>
      <c r="Z8">
        <f t="shared" si="10"/>
        <v>0</v>
      </c>
      <c r="AA8">
        <f t="shared" si="11"/>
        <v>0</v>
      </c>
      <c r="AB8">
        <f t="shared" si="12"/>
        <v>0</v>
      </c>
      <c r="AC8">
        <f t="shared" si="13"/>
        <v>0</v>
      </c>
      <c r="AD8">
        <f t="shared" si="14"/>
        <v>0</v>
      </c>
      <c r="AE8">
        <f t="shared" si="15"/>
        <v>0</v>
      </c>
      <c r="AF8">
        <f t="shared" si="16"/>
        <v>0</v>
      </c>
      <c r="AG8">
        <f t="shared" si="17"/>
        <v>0</v>
      </c>
      <c r="AH8">
        <f t="shared" si="18"/>
        <v>0</v>
      </c>
      <c r="AI8">
        <f t="shared" si="19"/>
        <v>0</v>
      </c>
      <c r="AJ8">
        <f t="shared" si="20"/>
        <v>0</v>
      </c>
      <c r="AK8">
        <f t="shared" si="21"/>
        <v>0</v>
      </c>
      <c r="AL8">
        <f t="shared" si="22"/>
        <v>0</v>
      </c>
      <c r="AM8">
        <f t="shared" si="23"/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</row>
    <row r="9" spans="1:50">
      <c r="A9" t="s">
        <v>14</v>
      </c>
      <c r="D9">
        <v>99.8</v>
      </c>
      <c r="E9">
        <v>11.2</v>
      </c>
      <c r="G9">
        <f>(E9*D9)/100</f>
        <v>11.1776</v>
      </c>
      <c r="I9">
        <v>11.2</v>
      </c>
      <c r="K9">
        <f t="shared" si="0"/>
        <v>11.1776</v>
      </c>
      <c r="M9" s="6"/>
      <c r="O9">
        <f t="shared" si="2"/>
        <v>11.1776</v>
      </c>
      <c r="P9" s="6">
        <f t="shared" si="3"/>
        <v>11.1776</v>
      </c>
      <c r="Q9" s="6"/>
      <c r="R9" s="6"/>
      <c r="T9">
        <f t="shared" si="4"/>
        <v>0</v>
      </c>
      <c r="U9">
        <f t="shared" si="5"/>
        <v>0</v>
      </c>
      <c r="V9">
        <f t="shared" si="6"/>
        <v>0</v>
      </c>
      <c r="W9">
        <f t="shared" si="7"/>
        <v>0</v>
      </c>
      <c r="X9">
        <f t="shared" si="8"/>
        <v>0</v>
      </c>
      <c r="Y9">
        <f t="shared" si="9"/>
        <v>0</v>
      </c>
      <c r="Z9">
        <f t="shared" si="10"/>
        <v>0</v>
      </c>
      <c r="AA9">
        <f t="shared" si="11"/>
        <v>0</v>
      </c>
      <c r="AB9">
        <f t="shared" si="12"/>
        <v>0.33599999999999997</v>
      </c>
      <c r="AC9">
        <f t="shared" si="13"/>
        <v>0</v>
      </c>
      <c r="AD9">
        <f t="shared" si="14"/>
        <v>0</v>
      </c>
      <c r="AE9">
        <f t="shared" si="15"/>
        <v>0.33599999999999997</v>
      </c>
      <c r="AF9">
        <f t="shared" si="16"/>
        <v>0</v>
      </c>
      <c r="AG9">
        <f t="shared" si="17"/>
        <v>0</v>
      </c>
      <c r="AH9">
        <f t="shared" si="18"/>
        <v>0</v>
      </c>
      <c r="AI9">
        <f t="shared" si="19"/>
        <v>0</v>
      </c>
      <c r="AJ9">
        <f t="shared" si="20"/>
        <v>3.3599999999999998E-2</v>
      </c>
      <c r="AK9">
        <f t="shared" si="21"/>
        <v>0</v>
      </c>
      <c r="AL9">
        <f t="shared" si="22"/>
        <v>0</v>
      </c>
      <c r="AM9">
        <f t="shared" si="23"/>
        <v>3.3599999999999998E-2</v>
      </c>
      <c r="AR9">
        <v>3</v>
      </c>
      <c r="AW9">
        <v>0.3</v>
      </c>
    </row>
    <row r="10" spans="1:50">
      <c r="A10" t="s">
        <v>15</v>
      </c>
      <c r="B10">
        <v>4</v>
      </c>
      <c r="D10">
        <v>82</v>
      </c>
      <c r="E10">
        <v>0.3</v>
      </c>
      <c r="I10">
        <v>0.3</v>
      </c>
      <c r="K10">
        <f t="shared" si="0"/>
        <v>0.24599999999999997</v>
      </c>
      <c r="L10">
        <f t="shared" si="1"/>
        <v>1.2E-2</v>
      </c>
      <c r="M10" s="6"/>
      <c r="O10">
        <f t="shared" si="2"/>
        <v>0</v>
      </c>
      <c r="P10" s="6">
        <f t="shared" si="3"/>
        <v>0.23399999999999996</v>
      </c>
      <c r="Q10" s="6"/>
      <c r="R10" s="6"/>
      <c r="T10">
        <f t="shared" si="4"/>
        <v>0</v>
      </c>
      <c r="U10">
        <f t="shared" si="5"/>
        <v>0</v>
      </c>
      <c r="V10">
        <f t="shared" si="6"/>
        <v>0</v>
      </c>
      <c r="W10">
        <f t="shared" si="7"/>
        <v>0</v>
      </c>
      <c r="X10">
        <f t="shared" si="8"/>
        <v>0</v>
      </c>
      <c r="Y10">
        <f t="shared" si="9"/>
        <v>0</v>
      </c>
      <c r="Z10">
        <f t="shared" si="10"/>
        <v>0</v>
      </c>
      <c r="AA10">
        <f t="shared" si="11"/>
        <v>0</v>
      </c>
      <c r="AB10">
        <f t="shared" si="12"/>
        <v>0</v>
      </c>
      <c r="AC10">
        <f t="shared" si="13"/>
        <v>0</v>
      </c>
      <c r="AD10">
        <f t="shared" si="14"/>
        <v>0</v>
      </c>
      <c r="AE10">
        <f t="shared" si="15"/>
        <v>0</v>
      </c>
      <c r="AF10">
        <f t="shared" si="16"/>
        <v>0</v>
      </c>
      <c r="AG10">
        <f t="shared" si="17"/>
        <v>0</v>
      </c>
      <c r="AH10">
        <f t="shared" si="18"/>
        <v>0</v>
      </c>
      <c r="AI10">
        <f t="shared" si="19"/>
        <v>0</v>
      </c>
      <c r="AJ10">
        <f t="shared" si="20"/>
        <v>0</v>
      </c>
      <c r="AK10">
        <f t="shared" si="21"/>
        <v>0</v>
      </c>
      <c r="AL10">
        <f t="shared" si="22"/>
        <v>0</v>
      </c>
      <c r="AM10">
        <f t="shared" si="23"/>
        <v>0</v>
      </c>
    </row>
    <row r="11" spans="1:50">
      <c r="A11" t="s">
        <v>16</v>
      </c>
      <c r="E11">
        <v>23</v>
      </c>
      <c r="I11">
        <v>23</v>
      </c>
      <c r="M11" s="6"/>
      <c r="T11">
        <f t="shared" si="4"/>
        <v>0</v>
      </c>
      <c r="U11">
        <f t="shared" si="5"/>
        <v>0</v>
      </c>
      <c r="V11">
        <f t="shared" si="6"/>
        <v>0</v>
      </c>
      <c r="W11">
        <f>(AQ11*E11)/100</f>
        <v>0</v>
      </c>
      <c r="X11">
        <f t="shared" si="8"/>
        <v>0</v>
      </c>
      <c r="Y11">
        <f t="shared" si="9"/>
        <v>0</v>
      </c>
      <c r="Z11">
        <f t="shared" si="10"/>
        <v>0</v>
      </c>
      <c r="AA11">
        <f t="shared" si="11"/>
        <v>0</v>
      </c>
      <c r="AB11">
        <f t="shared" si="12"/>
        <v>0</v>
      </c>
      <c r="AC11">
        <f t="shared" si="13"/>
        <v>0</v>
      </c>
      <c r="AD11">
        <f t="shared" si="14"/>
        <v>0</v>
      </c>
      <c r="AE11">
        <f t="shared" si="15"/>
        <v>0</v>
      </c>
      <c r="AF11">
        <f t="shared" si="16"/>
        <v>0</v>
      </c>
      <c r="AG11">
        <f t="shared" si="17"/>
        <v>0</v>
      </c>
      <c r="AH11">
        <f t="shared" si="18"/>
        <v>0</v>
      </c>
      <c r="AI11">
        <f t="shared" si="19"/>
        <v>0</v>
      </c>
      <c r="AJ11">
        <f t="shared" si="20"/>
        <v>0</v>
      </c>
      <c r="AK11">
        <f t="shared" si="21"/>
        <v>0</v>
      </c>
      <c r="AL11">
        <f t="shared" si="22"/>
        <v>0</v>
      </c>
      <c r="AM11">
        <f t="shared" si="23"/>
        <v>0</v>
      </c>
    </row>
    <row r="12" spans="1:50">
      <c r="A12" t="s">
        <v>17</v>
      </c>
      <c r="E12">
        <f>SUM(E4:E11)</f>
        <v>100</v>
      </c>
      <c r="F12">
        <f>F7+F6+F5+F4</f>
        <v>4.3879999999999999</v>
      </c>
      <c r="G12">
        <f>G9+G7+G6+G5+G4</f>
        <v>27.9116</v>
      </c>
      <c r="H12">
        <f>SUM(H4:H11)</f>
        <v>3.0439999999999996</v>
      </c>
      <c r="I12">
        <f>SUM(I4:I11)</f>
        <v>100</v>
      </c>
      <c r="J12" s="6">
        <f>SUM(J4:J11)</f>
        <v>4.1123000000000003</v>
      </c>
      <c r="K12">
        <f>SUM(K4:K11)</f>
        <v>28.385299999999997</v>
      </c>
      <c r="L12">
        <f>SUM(L4:L11)</f>
        <v>5.4202000000000004</v>
      </c>
      <c r="M12" s="6">
        <f>SUM(M4:M8)</f>
        <v>10.179399999999999</v>
      </c>
      <c r="O12">
        <f>SUM(O4:O10)</f>
        <v>20.479599999999998</v>
      </c>
      <c r="P12">
        <f>SUM(P4:P10)</f>
        <v>18.852799999999998</v>
      </c>
      <c r="S12" t="s">
        <v>79</v>
      </c>
      <c r="T12" s="10">
        <f>SUM(T4:T11)</f>
        <v>0.92199999999999993</v>
      </c>
      <c r="U12" s="10">
        <f t="shared" ref="U12:AM12" si="24">SUM(U4:U11)</f>
        <v>4.9200000000000001E-2</v>
      </c>
      <c r="V12" s="10">
        <f t="shared" si="24"/>
        <v>0.17033999999999999</v>
      </c>
      <c r="W12" s="10">
        <f t="shared" si="24"/>
        <v>18.283000000000001</v>
      </c>
      <c r="X12" s="10">
        <f t="shared" si="24"/>
        <v>0.90050000000000019</v>
      </c>
      <c r="Y12" s="10">
        <f t="shared" si="24"/>
        <v>4.1360000000000008E-2</v>
      </c>
      <c r="Z12" s="10">
        <f t="shared" si="24"/>
        <v>0.15924600000000003</v>
      </c>
      <c r="AA12" s="10">
        <f t="shared" si="24"/>
        <v>17.460000000000004</v>
      </c>
      <c r="AB12" s="10">
        <f t="shared" si="24"/>
        <v>134.32400000000001</v>
      </c>
      <c r="AC12" s="10">
        <f t="shared" si="24"/>
        <v>15.523</v>
      </c>
      <c r="AD12" s="10">
        <f t="shared" si="24"/>
        <v>101.22999999999999</v>
      </c>
      <c r="AE12" s="10">
        <f t="shared" si="24"/>
        <v>125.33539999999999</v>
      </c>
      <c r="AF12" s="10">
        <f t="shared" si="24"/>
        <v>14.549499999999998</v>
      </c>
      <c r="AG12" s="10">
        <f t="shared" si="24"/>
        <v>94.973800000000011</v>
      </c>
      <c r="AH12" s="10">
        <f t="shared" si="24"/>
        <v>1.8159999999999999E-3</v>
      </c>
      <c r="AI12" s="10">
        <f t="shared" si="24"/>
        <v>0.44886000000000004</v>
      </c>
      <c r="AJ12" s="10">
        <f t="shared" si="24"/>
        <v>0.1275</v>
      </c>
      <c r="AK12" s="10">
        <f t="shared" si="24"/>
        <v>1.7382000000000001E-3</v>
      </c>
      <c r="AL12" s="10">
        <f t="shared" si="24"/>
        <v>0.41986600000000002</v>
      </c>
      <c r="AM12" s="10">
        <f t="shared" si="24"/>
        <v>0.12134</v>
      </c>
      <c r="AP12" s="22"/>
      <c r="AQ12" s="22"/>
    </row>
    <row r="13" spans="1:50">
      <c r="A13" t="s">
        <v>18</v>
      </c>
      <c r="F13" s="1">
        <f>F12</f>
        <v>4.3879999999999999</v>
      </c>
      <c r="G13" s="1">
        <f>G12</f>
        <v>27.9116</v>
      </c>
      <c r="H13" s="1">
        <f>H12</f>
        <v>3.0439999999999996</v>
      </c>
      <c r="J13" s="1">
        <f>J12</f>
        <v>4.1123000000000003</v>
      </c>
      <c r="K13" s="1">
        <f>K12</f>
        <v>28.385299999999997</v>
      </c>
      <c r="L13" s="1">
        <f>L12</f>
        <v>5.4202000000000004</v>
      </c>
      <c r="O13">
        <v>20.48</v>
      </c>
      <c r="P13">
        <v>18.8</v>
      </c>
    </row>
    <row r="17" spans="16:44">
      <c r="S17" s="24" t="s">
        <v>80</v>
      </c>
      <c r="T17" s="24"/>
      <c r="U17" s="24"/>
      <c r="V17" s="24"/>
      <c r="W17" s="24"/>
      <c r="X17" s="24"/>
      <c r="Y17" s="24"/>
      <c r="Z17" s="24"/>
      <c r="AA17" s="24"/>
      <c r="AB17" s="24"/>
      <c r="AF17" s="25" t="s">
        <v>82</v>
      </c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6:44">
      <c r="S18" s="22" t="s">
        <v>59</v>
      </c>
      <c r="T18" s="22"/>
      <c r="U18" s="22"/>
      <c r="V18" s="22"/>
      <c r="W18" s="22" t="s">
        <v>66</v>
      </c>
      <c r="X18" s="22"/>
      <c r="Y18" s="22"/>
      <c r="Z18" s="22" t="s">
        <v>71</v>
      </c>
      <c r="AA18" s="22"/>
      <c r="AB18" s="22"/>
      <c r="AF18" s="22" t="s">
        <v>59</v>
      </c>
      <c r="AG18" s="22"/>
      <c r="AH18" s="22"/>
      <c r="AI18" s="22"/>
      <c r="AJ18" s="22" t="s">
        <v>66</v>
      </c>
      <c r="AK18" s="22"/>
      <c r="AL18" s="22"/>
      <c r="AM18" s="22" t="s">
        <v>71</v>
      </c>
      <c r="AN18" s="22"/>
      <c r="AO18" s="22"/>
    </row>
    <row r="19" spans="16:44">
      <c r="S19" t="s">
        <v>75</v>
      </c>
      <c r="T19" t="s">
        <v>65</v>
      </c>
      <c r="U19" t="s">
        <v>62</v>
      </c>
      <c r="V19" t="s">
        <v>63</v>
      </c>
      <c r="W19" t="s">
        <v>70</v>
      </c>
      <c r="X19" t="s">
        <v>68</v>
      </c>
      <c r="Y19" t="s">
        <v>69</v>
      </c>
      <c r="Z19" t="s">
        <v>72</v>
      </c>
      <c r="AA19" t="s">
        <v>73</v>
      </c>
      <c r="AB19" t="s">
        <v>74</v>
      </c>
      <c r="AF19" t="s">
        <v>60</v>
      </c>
      <c r="AG19" t="s">
        <v>65</v>
      </c>
      <c r="AH19" t="s">
        <v>62</v>
      </c>
      <c r="AI19" t="s">
        <v>63</v>
      </c>
      <c r="AJ19" t="s">
        <v>70</v>
      </c>
      <c r="AK19" t="s">
        <v>68</v>
      </c>
      <c r="AL19" t="s">
        <v>69</v>
      </c>
      <c r="AM19" t="s">
        <v>72</v>
      </c>
      <c r="AN19" t="s">
        <v>73</v>
      </c>
      <c r="AO19" t="s">
        <v>74</v>
      </c>
      <c r="AP19" t="s">
        <v>88</v>
      </c>
      <c r="AQ19" t="s">
        <v>87</v>
      </c>
      <c r="AR19" t="s">
        <v>89</v>
      </c>
    </row>
    <row r="20" spans="16:44">
      <c r="P20" s="22" t="s">
        <v>81</v>
      </c>
      <c r="Q20" s="22"/>
      <c r="R20" s="22"/>
      <c r="S20">
        <v>90</v>
      </c>
      <c r="T20">
        <v>15</v>
      </c>
      <c r="U20">
        <v>1.8</v>
      </c>
      <c r="V20">
        <v>500</v>
      </c>
      <c r="W20">
        <v>1000</v>
      </c>
      <c r="X20">
        <v>400</v>
      </c>
      <c r="Y20">
        <v>800</v>
      </c>
      <c r="Z20">
        <v>7.0000000000000007E-2</v>
      </c>
      <c r="AA20">
        <v>12</v>
      </c>
      <c r="AB20">
        <v>10</v>
      </c>
      <c r="AD20" s="22" t="s">
        <v>83</v>
      </c>
      <c r="AE20" s="22"/>
      <c r="AF20" s="6">
        <f>(T12/S20)*100</f>
        <v>1.0244444444444443</v>
      </c>
      <c r="AG20" s="6">
        <f>(U12/T20)*100</f>
        <v>0.32800000000000001</v>
      </c>
      <c r="AH20" s="6">
        <f>(V12/U20)*100</f>
        <v>9.4633333333333312</v>
      </c>
      <c r="AI20" s="6">
        <f>(W12/V20)*100</f>
        <v>3.6566000000000001</v>
      </c>
      <c r="AJ20" s="6">
        <f>(AB12/W20)*100</f>
        <v>13.432399999999999</v>
      </c>
      <c r="AK20" s="6">
        <f>(AC12/X20)*100</f>
        <v>3.8807500000000004</v>
      </c>
      <c r="AL20" s="6">
        <f>(AD12/Y20)*100</f>
        <v>12.65375</v>
      </c>
      <c r="AM20" s="6">
        <f>(AH12/Z20)*100</f>
        <v>2.5942857142857139</v>
      </c>
      <c r="AN20" s="6">
        <f>(AI12/AA20)*100</f>
        <v>3.7404999999999999</v>
      </c>
      <c r="AO20" s="6">
        <f>(AJ12/AB20)*100</f>
        <v>1.2750000000000001</v>
      </c>
      <c r="AP20" s="6">
        <f>(H13/111)*100</f>
        <v>2.7423423423423419</v>
      </c>
      <c r="AQ20" s="6">
        <f>(F13/144)*100</f>
        <v>3.0472222222222221</v>
      </c>
      <c r="AR20" s="6">
        <f>(O13/550)*100</f>
        <v>3.7236363636363636</v>
      </c>
    </row>
    <row r="21" spans="16:44">
      <c r="AC21" s="22" t="s">
        <v>52</v>
      </c>
      <c r="AD21" s="22"/>
      <c r="AE21" s="22"/>
      <c r="AF21" s="6">
        <f>(X12/S20)*100</f>
        <v>1.0005555555555556</v>
      </c>
      <c r="AG21" s="6">
        <f>(Y12/T20)*100</f>
        <v>0.27573333333333339</v>
      </c>
      <c r="AH21" s="6">
        <f>(Z12/U20)*100</f>
        <v>8.8470000000000013</v>
      </c>
      <c r="AI21" s="6">
        <f>(AA12/V20)*100</f>
        <v>3.4920000000000009</v>
      </c>
      <c r="AJ21" s="6">
        <f>(AE12/W20)*100</f>
        <v>12.533539999999999</v>
      </c>
      <c r="AK21" s="6">
        <f>(AF12/X20)*100</f>
        <v>3.6373749999999996</v>
      </c>
      <c r="AL21" s="6">
        <f>(AG12/Y20)*100</f>
        <v>11.871725000000001</v>
      </c>
      <c r="AM21" s="6">
        <f>(AK12/Z20)*100</f>
        <v>2.4831428571428571</v>
      </c>
      <c r="AN21" s="6">
        <f>(AL12/AA20)*100</f>
        <v>3.4988833333333336</v>
      </c>
      <c r="AO21" s="6">
        <f>(AM12/AB20)*100</f>
        <v>1.2134</v>
      </c>
      <c r="AP21" s="6">
        <f>(L13/111)*100</f>
        <v>4.8830630630630631</v>
      </c>
      <c r="AQ21" s="6">
        <f>(J13/144)*100</f>
        <v>2.8557638888888888</v>
      </c>
      <c r="AR21" s="6">
        <f>(P13/550)*100</f>
        <v>3.418181818181818</v>
      </c>
    </row>
    <row r="24" spans="16:44">
      <c r="T24" s="23" t="s">
        <v>85</v>
      </c>
      <c r="U24" s="23"/>
      <c r="V24" s="23"/>
      <c r="W24" s="23"/>
      <c r="AC24" s="22" t="s">
        <v>90</v>
      </c>
      <c r="AD24" s="22"/>
      <c r="AE24" s="22"/>
      <c r="AF24" t="s">
        <v>75</v>
      </c>
      <c r="AG24" t="s">
        <v>65</v>
      </c>
      <c r="AH24" t="s">
        <v>62</v>
      </c>
      <c r="AI24" t="s">
        <v>63</v>
      </c>
      <c r="AJ24" t="s">
        <v>70</v>
      </c>
      <c r="AK24" t="s">
        <v>68</v>
      </c>
      <c r="AL24" t="s">
        <v>69</v>
      </c>
      <c r="AM24" t="s">
        <v>72</v>
      </c>
      <c r="AN24" t="s">
        <v>73</v>
      </c>
      <c r="AO24" t="s">
        <v>74</v>
      </c>
      <c r="AP24" t="s">
        <v>88</v>
      </c>
      <c r="AQ24" t="s">
        <v>87</v>
      </c>
      <c r="AR24" t="s">
        <v>89</v>
      </c>
    </row>
    <row r="25" spans="16:44">
      <c r="T25" s="22" t="s">
        <v>83</v>
      </c>
      <c r="U25" s="22"/>
      <c r="V25" s="22" t="s">
        <v>84</v>
      </c>
      <c r="W25" s="22"/>
      <c r="AC25" s="22" t="s">
        <v>52</v>
      </c>
      <c r="AD25" s="22"/>
      <c r="AE25" s="22"/>
      <c r="AF25" s="6">
        <f t="shared" ref="AF25:AR25" si="25">AF21</f>
        <v>1.0005555555555556</v>
      </c>
      <c r="AG25" s="6">
        <f t="shared" si="25"/>
        <v>0.27573333333333339</v>
      </c>
      <c r="AH25" s="6">
        <f t="shared" si="25"/>
        <v>8.8470000000000013</v>
      </c>
      <c r="AI25" s="6">
        <f t="shared" si="25"/>
        <v>3.4920000000000009</v>
      </c>
      <c r="AJ25" s="6">
        <f t="shared" si="25"/>
        <v>12.533539999999999</v>
      </c>
      <c r="AK25" s="6">
        <f t="shared" si="25"/>
        <v>3.6373749999999996</v>
      </c>
      <c r="AL25" s="6">
        <f t="shared" si="25"/>
        <v>11.871725000000001</v>
      </c>
      <c r="AM25" s="6">
        <f t="shared" si="25"/>
        <v>2.4831428571428571</v>
      </c>
      <c r="AN25" s="6">
        <f t="shared" si="25"/>
        <v>3.4988833333333336</v>
      </c>
      <c r="AO25" s="6">
        <f t="shared" si="25"/>
        <v>1.2134</v>
      </c>
      <c r="AP25" s="6">
        <f t="shared" si="25"/>
        <v>4.8830630630630631</v>
      </c>
      <c r="AQ25" s="6">
        <f t="shared" si="25"/>
        <v>2.8557638888888888</v>
      </c>
      <c r="AR25" s="6">
        <f t="shared" si="25"/>
        <v>3.418181818181818</v>
      </c>
    </row>
    <row r="26" spans="16:44">
      <c r="T26" s="21">
        <f>(F13*9)+(H13*4)+(O13*4)</f>
        <v>133.58799999999999</v>
      </c>
      <c r="U26" s="21"/>
      <c r="V26" s="21">
        <f>(J13*9)+(L13*4)+(P13*4)</f>
        <v>133.89150000000001</v>
      </c>
      <c r="W26" s="21"/>
    </row>
  </sheetData>
  <mergeCells count="38">
    <mergeCell ref="E1:L1"/>
    <mergeCell ref="A1:A3"/>
    <mergeCell ref="B1:B3"/>
    <mergeCell ref="C1:C3"/>
    <mergeCell ref="D1:D3"/>
    <mergeCell ref="AU1:AW2"/>
    <mergeCell ref="E2:H2"/>
    <mergeCell ref="I2:L2"/>
    <mergeCell ref="T2:W2"/>
    <mergeCell ref="X2:AA2"/>
    <mergeCell ref="AR1:AT2"/>
    <mergeCell ref="AP12:AQ12"/>
    <mergeCell ref="S17:AB17"/>
    <mergeCell ref="AF17:AO17"/>
    <mergeCell ref="AB1:AG1"/>
    <mergeCell ref="AH1:AM1"/>
    <mergeCell ref="AN1:AQ2"/>
    <mergeCell ref="AB2:AD2"/>
    <mergeCell ref="T1:AA1"/>
    <mergeCell ref="AJ18:AL18"/>
    <mergeCell ref="AM18:AO18"/>
    <mergeCell ref="AE2:AG2"/>
    <mergeCell ref="AH2:AJ2"/>
    <mergeCell ref="AK2:AM2"/>
    <mergeCell ref="S18:V18"/>
    <mergeCell ref="W18:Y18"/>
    <mergeCell ref="Z18:AB18"/>
    <mergeCell ref="AF18:AI18"/>
    <mergeCell ref="T26:U26"/>
    <mergeCell ref="V26:W26"/>
    <mergeCell ref="P20:R20"/>
    <mergeCell ref="AD20:AE20"/>
    <mergeCell ref="AC21:AE21"/>
    <mergeCell ref="T24:W24"/>
    <mergeCell ref="AC24:AE24"/>
    <mergeCell ref="T25:U25"/>
    <mergeCell ref="V25:W25"/>
    <mergeCell ref="AC25:AE25"/>
  </mergeCells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H43"/>
  <sheetViews>
    <sheetView tabSelected="1" topLeftCell="A19" zoomScaleNormal="100" workbookViewId="0">
      <selection activeCell="F43" sqref="F43"/>
    </sheetView>
  </sheetViews>
  <sheetFormatPr defaultRowHeight="15"/>
  <cols>
    <col min="1" max="1" width="24" bestFit="1" customWidth="1"/>
    <col min="3" max="3" width="17.28515625" bestFit="1" customWidth="1"/>
    <col min="14" max="14" width="14" bestFit="1" customWidth="1"/>
    <col min="15" max="15" width="14.5703125" customWidth="1"/>
    <col min="20" max="20" width="14" bestFit="1" customWidth="1"/>
    <col min="21" max="21" width="9" customWidth="1"/>
    <col min="27" max="27" width="17.28515625" bestFit="1" customWidth="1"/>
  </cols>
  <sheetData>
    <row r="1" spans="1:34" ht="30" customHeight="1">
      <c r="A1" s="30" t="s">
        <v>21</v>
      </c>
      <c r="B1" s="27" t="s">
        <v>22</v>
      </c>
      <c r="C1" s="27" t="s">
        <v>23</v>
      </c>
      <c r="D1" s="27"/>
      <c r="E1" s="27"/>
      <c r="F1" s="27"/>
      <c r="G1" s="27"/>
      <c r="H1" s="27"/>
      <c r="I1" s="36" t="s">
        <v>35</v>
      </c>
      <c r="J1" s="36"/>
      <c r="K1" s="36"/>
      <c r="L1" s="36"/>
      <c r="M1" s="36"/>
      <c r="N1" s="36"/>
      <c r="O1" s="37" t="s">
        <v>102</v>
      </c>
      <c r="P1" s="37"/>
      <c r="Q1" s="37"/>
      <c r="R1" s="37"/>
      <c r="S1" s="37"/>
      <c r="T1" s="37"/>
      <c r="U1" s="27" t="s">
        <v>104</v>
      </c>
      <c r="V1" s="27"/>
      <c r="W1" s="27"/>
      <c r="X1" s="27"/>
      <c r="Y1" s="27"/>
      <c r="Z1" s="27"/>
      <c r="AA1" s="28" t="s">
        <v>103</v>
      </c>
      <c r="AB1" s="28"/>
      <c r="AC1" s="28"/>
      <c r="AD1" s="28"/>
      <c r="AE1" s="28"/>
      <c r="AF1" s="28"/>
      <c r="AG1" s="28"/>
      <c r="AH1" s="12"/>
    </row>
    <row r="2" spans="1:34" ht="75">
      <c r="A2" s="30"/>
      <c r="B2" s="27"/>
      <c r="C2" s="5" t="s">
        <v>34</v>
      </c>
      <c r="D2" s="5" t="s">
        <v>24</v>
      </c>
      <c r="E2" s="5" t="s">
        <v>33</v>
      </c>
      <c r="F2" s="2" t="s">
        <v>36</v>
      </c>
      <c r="G2" s="5" t="s">
        <v>37</v>
      </c>
      <c r="H2" s="5" t="s">
        <v>38</v>
      </c>
      <c r="I2" s="5" t="s">
        <v>34</v>
      </c>
      <c r="J2" s="5" t="s">
        <v>24</v>
      </c>
      <c r="K2" s="5" t="s">
        <v>91</v>
      </c>
      <c r="L2" s="2" t="s">
        <v>42</v>
      </c>
      <c r="M2" s="5" t="s">
        <v>37</v>
      </c>
      <c r="N2" s="4" t="s">
        <v>47</v>
      </c>
      <c r="O2" s="4" t="s">
        <v>34</v>
      </c>
      <c r="P2" s="5" t="s">
        <v>24</v>
      </c>
      <c r="Q2" s="5" t="s">
        <v>43</v>
      </c>
      <c r="R2" s="2" t="s">
        <v>42</v>
      </c>
      <c r="S2" s="5" t="s">
        <v>37</v>
      </c>
      <c r="T2" s="4" t="s">
        <v>48</v>
      </c>
      <c r="U2" s="4" t="s">
        <v>34</v>
      </c>
      <c r="V2" s="5" t="s">
        <v>24</v>
      </c>
      <c r="W2" s="5" t="s">
        <v>33</v>
      </c>
      <c r="X2" s="2" t="s">
        <v>36</v>
      </c>
      <c r="Y2" s="5" t="s">
        <v>37</v>
      </c>
      <c r="Z2" s="5" t="s">
        <v>38</v>
      </c>
      <c r="AA2" s="5" t="s">
        <v>34</v>
      </c>
      <c r="AB2" s="5" t="s">
        <v>24</v>
      </c>
      <c r="AC2" s="5" t="s">
        <v>43</v>
      </c>
      <c r="AD2" s="2" t="s">
        <v>42</v>
      </c>
      <c r="AE2" s="5" t="s">
        <v>37</v>
      </c>
      <c r="AF2" s="4" t="s">
        <v>48</v>
      </c>
    </row>
    <row r="3" spans="1:34">
      <c r="A3" t="s">
        <v>25</v>
      </c>
      <c r="B3">
        <v>50</v>
      </c>
      <c r="C3">
        <v>679</v>
      </c>
      <c r="D3" s="1">
        <f>(E3/B3)*100</f>
        <v>70</v>
      </c>
      <c r="E3" s="1">
        <f>C3/19.4</f>
        <v>35</v>
      </c>
      <c r="F3" s="1">
        <f>D3-$D$7</f>
        <v>36.715758468335785</v>
      </c>
      <c r="G3" s="6">
        <f>SUM(F3:F10)/8</f>
        <v>32.314622662560808</v>
      </c>
      <c r="H3" s="6">
        <f>100-G3</f>
        <v>67.685377337439192</v>
      </c>
      <c r="I3" s="1">
        <f>C17+E17+G17+I17</f>
        <v>238.85000000000002</v>
      </c>
      <c r="J3" s="6">
        <f>(K3/B3)*100</f>
        <v>159.23333333333335</v>
      </c>
      <c r="K3" s="6">
        <f>I3/3</f>
        <v>79.616666666666674</v>
      </c>
      <c r="L3" s="6">
        <f>J3-$J$7</f>
        <v>39.090476190476195</v>
      </c>
      <c r="M3">
        <f>SUM(L3:L10)/8</f>
        <v>58.949034992784973</v>
      </c>
      <c r="N3" s="6">
        <f>100-M3</f>
        <v>41.050965007215027</v>
      </c>
      <c r="O3" s="6">
        <f>O17+K17+N17+L17+M17</f>
        <v>199.11199999999999</v>
      </c>
      <c r="P3" s="6">
        <f>(Q3/B3)*100</f>
        <v>113.77828571428572</v>
      </c>
      <c r="Q3" s="6">
        <f>O3/3.5</f>
        <v>56.889142857142858</v>
      </c>
      <c r="R3" s="6">
        <f>P3-$P$7</f>
        <v>31.69093877551019</v>
      </c>
      <c r="S3" s="6">
        <f>SUM(R3:R10)/8</f>
        <v>41.439291743970301</v>
      </c>
      <c r="T3" s="6">
        <f>100-S3</f>
        <v>58.560708256029699</v>
      </c>
      <c r="U3">
        <v>4208</v>
      </c>
      <c r="V3" s="1">
        <f>(W3/B3)*100</f>
        <v>101.03241296518608</v>
      </c>
      <c r="W3" s="1">
        <f>U3/83.3</f>
        <v>50.516206482593041</v>
      </c>
      <c r="X3" s="1">
        <f>V3-$V$3</f>
        <v>0</v>
      </c>
      <c r="Y3" s="6">
        <f>SUM(X3:X10)/8</f>
        <v>56.068729439827877</v>
      </c>
      <c r="Z3" s="6">
        <f>100-Y3</f>
        <v>43.931270560172123</v>
      </c>
      <c r="AA3" s="6">
        <f>SUM(R17:U17)</f>
        <v>226.39254</v>
      </c>
      <c r="AB3" s="6">
        <f>(AC3/B3)*100</f>
        <v>103.37558904109589</v>
      </c>
      <c r="AC3" s="6">
        <f>AA3/4.38</f>
        <v>51.687794520547946</v>
      </c>
      <c r="AD3">
        <f>AB3-$AB$7</f>
        <v>25.377376386170909</v>
      </c>
      <c r="AE3">
        <f>SUM(AD3:AD10)/8</f>
        <v>38.082114983000253</v>
      </c>
      <c r="AF3">
        <f>100-AE3</f>
        <v>61.917885016999747</v>
      </c>
    </row>
    <row r="4" spans="1:34">
      <c r="A4" t="s">
        <v>26</v>
      </c>
      <c r="B4">
        <v>40</v>
      </c>
      <c r="C4">
        <v>582</v>
      </c>
      <c r="D4" s="1">
        <f t="shared" ref="D4:D10" si="0">(E4/B4)*100</f>
        <v>75.000000000000014</v>
      </c>
      <c r="E4" s="1">
        <f t="shared" ref="E4:E10" si="1">C4/19.4</f>
        <v>30.000000000000004</v>
      </c>
      <c r="F4" s="1">
        <f t="shared" ref="F4:F10" si="2">D4-$D$7</f>
        <v>41.7157584683358</v>
      </c>
      <c r="I4" s="1">
        <f t="shared" ref="I4:I10" si="3">C18+E18+G18+I18</f>
        <v>248.1</v>
      </c>
      <c r="J4" s="6">
        <f t="shared" ref="J4:J10" si="4">(K4/B4)*100</f>
        <v>206.75</v>
      </c>
      <c r="K4" s="6">
        <f t="shared" ref="K4:K10" si="5">I4/3</f>
        <v>82.7</v>
      </c>
      <c r="L4" s="6">
        <f t="shared" ref="L4:L10" si="6">J4-$J$7</f>
        <v>86.607142857142847</v>
      </c>
      <c r="O4" s="6">
        <f t="shared" ref="O4:O10" si="7">O18+K18+N18+L18+M18</f>
        <v>199</v>
      </c>
      <c r="P4" s="6">
        <f t="shared" ref="P4:P10" si="8">(Q4/B4)*100</f>
        <v>142.14285714285714</v>
      </c>
      <c r="Q4" s="6">
        <f t="shared" ref="Q4:Q10" si="9">O4/3.5</f>
        <v>56.857142857142854</v>
      </c>
      <c r="R4" s="6">
        <f t="shared" ref="R4:R10" si="10">P4-$P$7</f>
        <v>60.055510204081614</v>
      </c>
      <c r="U4">
        <v>5082</v>
      </c>
      <c r="V4" s="1">
        <f t="shared" ref="V4:V10" si="11">(W4/B4)*100</f>
        <v>152.52100840336135</v>
      </c>
      <c r="W4" s="1">
        <f t="shared" ref="W4:W10" si="12">U4/83.3</f>
        <v>61.008403361344541</v>
      </c>
      <c r="X4" s="1">
        <f t="shared" ref="X4:X10" si="13">V4-$V$3</f>
        <v>51.488595438175267</v>
      </c>
      <c r="AA4" s="6">
        <f t="shared" ref="AA4:AA10" si="14">SUM(R18:U18)</f>
        <v>234.17624000000001</v>
      </c>
      <c r="AB4" s="6">
        <f t="shared" ref="AB4:AB10" si="15">(AC4/B4)*100</f>
        <v>133.66223744292239</v>
      </c>
      <c r="AC4" s="6">
        <f t="shared" ref="AC4:AC10" si="16">AA4/4.38</f>
        <v>53.464894977168953</v>
      </c>
      <c r="AD4">
        <f t="shared" ref="AD4:AD10" si="17">AB4-$AB$7</f>
        <v>55.664024787997405</v>
      </c>
    </row>
    <row r="5" spans="1:34">
      <c r="A5" t="s">
        <v>27</v>
      </c>
      <c r="B5">
        <v>70</v>
      </c>
      <c r="C5">
        <v>879</v>
      </c>
      <c r="D5" s="1">
        <f t="shared" si="0"/>
        <v>64.727540500736382</v>
      </c>
      <c r="E5" s="1">
        <f t="shared" si="1"/>
        <v>45.30927835051547</v>
      </c>
      <c r="F5" s="1">
        <f t="shared" si="2"/>
        <v>31.443298969072167</v>
      </c>
      <c r="I5" s="1">
        <f t="shared" si="3"/>
        <v>412.9</v>
      </c>
      <c r="J5" s="6">
        <f t="shared" si="4"/>
        <v>196.61904761904759</v>
      </c>
      <c r="K5" s="6">
        <f t="shared" si="5"/>
        <v>137.63333333333333</v>
      </c>
      <c r="L5" s="6">
        <f t="shared" si="6"/>
        <v>76.476190476190439</v>
      </c>
      <c r="O5" s="6">
        <f t="shared" si="7"/>
        <v>309.85899999999998</v>
      </c>
      <c r="P5" s="6">
        <f t="shared" si="8"/>
        <v>126.47306122448978</v>
      </c>
      <c r="Q5" s="6">
        <f t="shared" si="9"/>
        <v>88.531142857142854</v>
      </c>
      <c r="R5" s="6">
        <f t="shared" si="10"/>
        <v>44.385714285714258</v>
      </c>
      <c r="U5">
        <v>10534</v>
      </c>
      <c r="V5" s="1">
        <f t="shared" si="11"/>
        <v>180.65511919053336</v>
      </c>
      <c r="W5" s="1">
        <f t="shared" si="12"/>
        <v>126.45858343337335</v>
      </c>
      <c r="X5" s="1">
        <f t="shared" si="13"/>
        <v>79.622706225347272</v>
      </c>
      <c r="AA5" s="6">
        <f t="shared" si="14"/>
        <v>386.55776000000003</v>
      </c>
      <c r="AB5" s="6">
        <f t="shared" si="15"/>
        <v>126.07885192433139</v>
      </c>
      <c r="AC5" s="6">
        <f t="shared" si="16"/>
        <v>88.255196347031969</v>
      </c>
      <c r="AD5">
        <f t="shared" si="17"/>
        <v>48.080639269406404</v>
      </c>
    </row>
    <row r="6" spans="1:34">
      <c r="A6" t="s">
        <v>28</v>
      </c>
      <c r="B6">
        <v>55</v>
      </c>
      <c r="C6">
        <v>747</v>
      </c>
      <c r="D6" s="1">
        <f t="shared" si="0"/>
        <v>70.009372071227745</v>
      </c>
      <c r="E6" s="1">
        <f t="shared" si="1"/>
        <v>38.505154639175259</v>
      </c>
      <c r="F6" s="1">
        <f t="shared" si="2"/>
        <v>36.72513053956353</v>
      </c>
      <c r="I6" s="1">
        <f t="shared" si="3"/>
        <v>304.5</v>
      </c>
      <c r="J6" s="6">
        <f>(K6/B6)*100</f>
        <v>184.54545454545453</v>
      </c>
      <c r="K6" s="6">
        <f t="shared" si="5"/>
        <v>101.5</v>
      </c>
      <c r="L6" s="6">
        <f t="shared" si="6"/>
        <v>64.40259740259738</v>
      </c>
      <c r="O6" s="6">
        <f t="shared" si="7"/>
        <v>254.69700000000003</v>
      </c>
      <c r="P6" s="6">
        <f t="shared" si="8"/>
        <v>132.31012987012988</v>
      </c>
      <c r="Q6" s="6">
        <f t="shared" si="9"/>
        <v>72.770571428571444</v>
      </c>
      <c r="R6" s="6">
        <f t="shared" si="10"/>
        <v>50.222782931354359</v>
      </c>
      <c r="U6">
        <v>8474</v>
      </c>
      <c r="V6" s="1">
        <f t="shared" si="11"/>
        <v>184.96125723016482</v>
      </c>
      <c r="W6" s="1">
        <f t="shared" si="12"/>
        <v>101.72869147659064</v>
      </c>
      <c r="X6" s="1">
        <f t="shared" si="13"/>
        <v>83.928844264978736</v>
      </c>
      <c r="AA6" s="6">
        <f t="shared" si="14"/>
        <v>289.48979999999995</v>
      </c>
      <c r="AB6" s="6">
        <f t="shared" si="15"/>
        <v>120.1701120797011</v>
      </c>
      <c r="AC6" s="6">
        <f t="shared" si="16"/>
        <v>66.093561643835599</v>
      </c>
      <c r="AD6">
        <f t="shared" si="17"/>
        <v>42.171899424776115</v>
      </c>
    </row>
    <row r="7" spans="1:34">
      <c r="A7" t="s">
        <v>31</v>
      </c>
      <c r="B7">
        <v>35</v>
      </c>
      <c r="C7">
        <v>226</v>
      </c>
      <c r="D7" s="1">
        <f t="shared" si="0"/>
        <v>33.284241531664215</v>
      </c>
      <c r="E7" s="1">
        <f t="shared" si="1"/>
        <v>11.649484536082475</v>
      </c>
      <c r="F7" s="1">
        <f t="shared" si="2"/>
        <v>0</v>
      </c>
      <c r="I7" s="1">
        <f t="shared" si="3"/>
        <v>126.15</v>
      </c>
      <c r="J7" s="6">
        <f t="shared" si="4"/>
        <v>120.14285714285715</v>
      </c>
      <c r="K7" s="6">
        <f t="shared" si="5"/>
        <v>42.050000000000004</v>
      </c>
      <c r="L7" s="6">
        <f t="shared" si="6"/>
        <v>0</v>
      </c>
      <c r="O7" s="6">
        <f t="shared" si="7"/>
        <v>100.557</v>
      </c>
      <c r="P7" s="6">
        <f t="shared" si="8"/>
        <v>82.087346938775525</v>
      </c>
      <c r="Q7" s="6">
        <f t="shared" si="9"/>
        <v>28.73057142857143</v>
      </c>
      <c r="R7" s="6">
        <f t="shared" si="10"/>
        <v>0</v>
      </c>
      <c r="U7">
        <v>4726</v>
      </c>
      <c r="V7" s="1">
        <f t="shared" si="11"/>
        <v>162.0991253644315</v>
      </c>
      <c r="W7" s="1">
        <f t="shared" si="12"/>
        <v>56.734693877551024</v>
      </c>
      <c r="X7" s="1">
        <f t="shared" si="13"/>
        <v>61.066712399245418</v>
      </c>
      <c r="AA7" s="6">
        <f t="shared" si="14"/>
        <v>119.57126</v>
      </c>
      <c r="AB7" s="6">
        <f t="shared" si="15"/>
        <v>77.998212654924984</v>
      </c>
      <c r="AC7" s="6">
        <f t="shared" si="16"/>
        <v>27.299374429223743</v>
      </c>
      <c r="AD7">
        <f t="shared" si="17"/>
        <v>0</v>
      </c>
    </row>
    <row r="8" spans="1:34">
      <c r="A8" t="s">
        <v>29</v>
      </c>
      <c r="B8">
        <v>40</v>
      </c>
      <c r="C8">
        <v>558</v>
      </c>
      <c r="D8" s="1">
        <f t="shared" si="0"/>
        <v>71.907216494845358</v>
      </c>
      <c r="E8" s="1">
        <f t="shared" si="1"/>
        <v>28.762886597938145</v>
      </c>
      <c r="F8" s="1">
        <f t="shared" si="2"/>
        <v>38.622974963181143</v>
      </c>
      <c r="I8" s="1">
        <f t="shared" si="3"/>
        <v>207.60000000000002</v>
      </c>
      <c r="J8" s="6">
        <f t="shared" si="4"/>
        <v>173</v>
      </c>
      <c r="K8" s="6">
        <f t="shared" si="5"/>
        <v>69.2</v>
      </c>
      <c r="L8" s="6">
        <f t="shared" si="6"/>
        <v>52.857142857142847</v>
      </c>
      <c r="O8" s="6">
        <f t="shared" si="7"/>
        <v>162.51400000000001</v>
      </c>
      <c r="P8" s="6">
        <f t="shared" si="8"/>
        <v>116.08142857142857</v>
      </c>
      <c r="Q8" s="6">
        <f t="shared" si="9"/>
        <v>46.432571428571428</v>
      </c>
      <c r="R8" s="6">
        <f t="shared" si="10"/>
        <v>33.994081632653049</v>
      </c>
      <c r="U8">
        <v>3445</v>
      </c>
      <c r="V8" s="1">
        <f t="shared" si="11"/>
        <v>103.39135654261705</v>
      </c>
      <c r="W8" s="1">
        <f t="shared" si="12"/>
        <v>41.35654261704682</v>
      </c>
      <c r="X8" s="1">
        <f t="shared" si="13"/>
        <v>2.3589435774309635</v>
      </c>
      <c r="AA8" s="6">
        <f t="shared" si="14"/>
        <v>195.28963999999999</v>
      </c>
      <c r="AB8" s="6">
        <f t="shared" si="15"/>
        <v>111.4666894977169</v>
      </c>
      <c r="AC8" s="6">
        <f t="shared" si="16"/>
        <v>44.586675799086755</v>
      </c>
      <c r="AD8">
        <f t="shared" si="17"/>
        <v>33.468476842791915</v>
      </c>
    </row>
    <row r="9" spans="1:34">
      <c r="A9" t="s">
        <v>30</v>
      </c>
      <c r="B9">
        <v>10</v>
      </c>
      <c r="C9">
        <v>181</v>
      </c>
      <c r="D9" s="1">
        <f t="shared" si="0"/>
        <v>93.298969072164951</v>
      </c>
      <c r="E9" s="1">
        <f t="shared" si="1"/>
        <v>9.3298969072164954</v>
      </c>
      <c r="F9" s="1">
        <f t="shared" si="2"/>
        <v>60.014727540500736</v>
      </c>
      <c r="I9" s="1">
        <f t="shared" si="3"/>
        <v>64.75</v>
      </c>
      <c r="J9" s="6">
        <f t="shared" si="4"/>
        <v>215.83333333333331</v>
      </c>
      <c r="K9" s="6">
        <f t="shared" si="5"/>
        <v>21.583333333333332</v>
      </c>
      <c r="L9" s="6">
        <f t="shared" si="6"/>
        <v>95.690476190476161</v>
      </c>
      <c r="O9" s="6">
        <f t="shared" si="7"/>
        <v>51.416000000000004</v>
      </c>
      <c r="P9" s="6">
        <f t="shared" si="8"/>
        <v>146.90285714285716</v>
      </c>
      <c r="Q9" s="6">
        <f t="shared" si="9"/>
        <v>14.690285714285716</v>
      </c>
      <c r="R9" s="6">
        <f t="shared" si="10"/>
        <v>64.815510204081633</v>
      </c>
      <c r="U9">
        <v>2099</v>
      </c>
      <c r="V9" s="1">
        <f t="shared" si="11"/>
        <v>251.9807923169268</v>
      </c>
      <c r="W9" s="1">
        <f t="shared" si="12"/>
        <v>25.198079231692677</v>
      </c>
      <c r="X9" s="1">
        <f t="shared" si="13"/>
        <v>150.9483793517407</v>
      </c>
      <c r="AA9" s="6">
        <f t="shared" si="14"/>
        <v>61.059899999999999</v>
      </c>
      <c r="AB9" s="6">
        <f t="shared" si="15"/>
        <v>139.40616438356165</v>
      </c>
      <c r="AC9" s="6">
        <f t="shared" si="16"/>
        <v>13.940616438356164</v>
      </c>
      <c r="AD9">
        <f t="shared" si="17"/>
        <v>61.407951728636661</v>
      </c>
    </row>
    <row r="10" spans="1:34">
      <c r="A10" t="s">
        <v>32</v>
      </c>
      <c r="B10">
        <v>60</v>
      </c>
      <c r="C10">
        <v>542</v>
      </c>
      <c r="D10" s="1">
        <f t="shared" si="0"/>
        <v>46.563573883161517</v>
      </c>
      <c r="E10" s="1">
        <f t="shared" si="1"/>
        <v>27.938144329896911</v>
      </c>
      <c r="F10" s="1">
        <f t="shared" si="2"/>
        <v>13.279332351497303</v>
      </c>
      <c r="I10" s="1">
        <f t="shared" si="3"/>
        <v>317.89999999999998</v>
      </c>
      <c r="J10" s="6">
        <f t="shared" si="4"/>
        <v>176.61111111111109</v>
      </c>
      <c r="K10" s="6">
        <f t="shared" si="5"/>
        <v>105.96666666666665</v>
      </c>
      <c r="L10" s="6">
        <f t="shared" si="6"/>
        <v>56.468253968253933</v>
      </c>
      <c r="O10" s="6">
        <f t="shared" si="7"/>
        <v>269.71799999999996</v>
      </c>
      <c r="P10" s="6">
        <f t="shared" si="8"/>
        <v>128.43714285714285</v>
      </c>
      <c r="Q10" s="6">
        <f t="shared" si="9"/>
        <v>77.062285714285707</v>
      </c>
      <c r="R10" s="6">
        <f t="shared" si="10"/>
        <v>46.34979591836732</v>
      </c>
      <c r="U10">
        <v>6006</v>
      </c>
      <c r="V10" s="1">
        <f t="shared" si="11"/>
        <v>120.16806722689076</v>
      </c>
      <c r="W10" s="1">
        <f t="shared" si="12"/>
        <v>72.100840336134453</v>
      </c>
      <c r="X10" s="1">
        <f t="shared" si="13"/>
        <v>19.135654261704673</v>
      </c>
      <c r="AA10" s="6">
        <f t="shared" si="14"/>
        <v>306.12196</v>
      </c>
      <c r="AB10" s="6">
        <f t="shared" si="15"/>
        <v>116.48476407914762</v>
      </c>
      <c r="AC10" s="6">
        <f t="shared" si="16"/>
        <v>69.890858447488583</v>
      </c>
      <c r="AD10">
        <f t="shared" si="17"/>
        <v>38.48655142422264</v>
      </c>
    </row>
    <row r="11" spans="1:34">
      <c r="A11" s="22"/>
      <c r="B11" s="22"/>
      <c r="C11" s="22"/>
    </row>
    <row r="14" spans="1:34">
      <c r="A14" s="35" t="s">
        <v>44</v>
      </c>
      <c r="B14" s="35"/>
      <c r="C14" s="35"/>
      <c r="D14" s="35"/>
      <c r="E14" s="35"/>
      <c r="F14" s="35"/>
      <c r="G14" s="35"/>
      <c r="H14" s="35"/>
      <c r="I14" s="35"/>
      <c r="K14" s="34" t="s">
        <v>99</v>
      </c>
      <c r="L14" s="34"/>
      <c r="M14" s="34"/>
      <c r="N14" s="34"/>
      <c r="O14" s="34"/>
      <c r="Q14" s="34" t="s">
        <v>100</v>
      </c>
      <c r="R14" s="34"/>
      <c r="S14" s="34"/>
      <c r="T14" s="34"/>
      <c r="U14" s="34"/>
    </row>
    <row r="15" spans="1:34" ht="60">
      <c r="A15" s="30" t="s">
        <v>39</v>
      </c>
      <c r="B15" s="30" t="s">
        <v>7</v>
      </c>
      <c r="C15" s="30"/>
      <c r="D15" s="30"/>
      <c r="E15" s="30"/>
      <c r="F15" s="27" t="s">
        <v>9</v>
      </c>
      <c r="G15" s="27"/>
      <c r="H15" s="30" t="s">
        <v>10</v>
      </c>
      <c r="I15" s="30"/>
      <c r="J15" s="5"/>
      <c r="K15" s="4"/>
      <c r="L15" s="4" t="s">
        <v>45</v>
      </c>
      <c r="M15" s="5" t="s">
        <v>46</v>
      </c>
      <c r="N15" s="5" t="s">
        <v>10</v>
      </c>
      <c r="O15" s="4" t="s">
        <v>93</v>
      </c>
      <c r="Q15" s="4"/>
      <c r="R15" s="4" t="s">
        <v>45</v>
      </c>
      <c r="S15" s="5" t="s">
        <v>101</v>
      </c>
      <c r="T15" s="5" t="s">
        <v>10</v>
      </c>
      <c r="U15" s="4" t="s">
        <v>93</v>
      </c>
    </row>
    <row r="16" spans="1:34" ht="60">
      <c r="A16" s="30"/>
      <c r="B16" s="5" t="s">
        <v>40</v>
      </c>
      <c r="C16" s="4" t="s">
        <v>92</v>
      </c>
      <c r="D16" s="4"/>
      <c r="E16" s="4"/>
      <c r="F16" s="4" t="s">
        <v>40</v>
      </c>
      <c r="G16" s="4" t="s">
        <v>98</v>
      </c>
      <c r="H16" s="4" t="s">
        <v>40</v>
      </c>
      <c r="I16" s="4" t="s">
        <v>41</v>
      </c>
      <c r="K16" s="4"/>
      <c r="L16" s="4" t="s">
        <v>110</v>
      </c>
      <c r="M16" s="4" t="s">
        <v>94</v>
      </c>
      <c r="N16" s="4" t="s">
        <v>109</v>
      </c>
      <c r="O16" s="4" t="s">
        <v>92</v>
      </c>
      <c r="Q16" s="4"/>
      <c r="R16" s="4" t="s">
        <v>111</v>
      </c>
      <c r="S16" s="4" t="s">
        <v>112</v>
      </c>
      <c r="T16" s="4" t="s">
        <v>113</v>
      </c>
      <c r="U16" s="4" t="s">
        <v>92</v>
      </c>
    </row>
    <row r="17" spans="1:21">
      <c r="A17" t="s">
        <v>25</v>
      </c>
      <c r="B17">
        <v>191</v>
      </c>
      <c r="C17">
        <f>(B17*50)/100</f>
        <v>95.5</v>
      </c>
      <c r="F17">
        <v>453</v>
      </c>
      <c r="G17">
        <f>(F17*5)/100</f>
        <v>22.65</v>
      </c>
      <c r="H17">
        <v>1207</v>
      </c>
      <c r="I17" s="1">
        <f>(H17*10)/100</f>
        <v>120.7</v>
      </c>
      <c r="L17" s="6">
        <f>(F17*9.5)/100</f>
        <v>43.034999999999997</v>
      </c>
      <c r="M17">
        <f>(C3*1.1)/100</f>
        <v>7.4690000000000012</v>
      </c>
      <c r="N17">
        <f>(H17*4.4)/100</f>
        <v>53.108000000000004</v>
      </c>
      <c r="O17" s="6">
        <f>(B17*50)/100</f>
        <v>95.5</v>
      </c>
      <c r="R17" s="6">
        <f>(F17*5.06)/100</f>
        <v>22.921799999999998</v>
      </c>
      <c r="S17">
        <f>(I3*1.24)/100</f>
        <v>2.9617400000000003</v>
      </c>
      <c r="T17">
        <f>(H17*8.7)/100</f>
        <v>105.009</v>
      </c>
      <c r="U17" s="6">
        <f>(B17*50)/100</f>
        <v>95.5</v>
      </c>
    </row>
    <row r="18" spans="1:21">
      <c r="A18" t="s">
        <v>26</v>
      </c>
      <c r="B18">
        <v>189</v>
      </c>
      <c r="C18">
        <f t="shared" ref="C18:C24" si="18">(B18*50)/100</f>
        <v>94.5</v>
      </c>
      <c r="F18">
        <v>418</v>
      </c>
      <c r="G18">
        <f t="shared" ref="G18:G24" si="19">(F18*5)/100</f>
        <v>20.9</v>
      </c>
      <c r="H18">
        <v>1327</v>
      </c>
      <c r="I18" s="1">
        <f t="shared" ref="I18:I24" si="20">(H18*10)/100</f>
        <v>132.69999999999999</v>
      </c>
      <c r="L18" s="6">
        <f t="shared" ref="L18:L24" si="21">(F18*9.5)/100</f>
        <v>39.71</v>
      </c>
      <c r="M18">
        <f t="shared" ref="M18:M24" si="22">(C4*1.1)/100</f>
        <v>6.4020000000000001</v>
      </c>
      <c r="N18">
        <f t="shared" ref="N18:N24" si="23">(H18*4.4)/100</f>
        <v>58.388000000000005</v>
      </c>
      <c r="O18" s="6">
        <f t="shared" ref="O18:O24" si="24">(B18*50)/100</f>
        <v>94.5</v>
      </c>
      <c r="R18" s="6">
        <f t="shared" ref="R18:R24" si="25">(F18*5.06)/100</f>
        <v>21.1508</v>
      </c>
      <c r="S18">
        <f t="shared" ref="S18:S24" si="26">(I4*1.24)/100</f>
        <v>3.0764399999999998</v>
      </c>
      <c r="T18">
        <f t="shared" ref="T18:T24" si="27">(H18*8.7)/100</f>
        <v>115.449</v>
      </c>
      <c r="U18" s="6">
        <f t="shared" ref="U18:U24" si="28">(B18*50)/100</f>
        <v>94.5</v>
      </c>
    </row>
    <row r="19" spans="1:21">
      <c r="A19" t="s">
        <v>27</v>
      </c>
      <c r="B19">
        <v>283</v>
      </c>
      <c r="C19">
        <f t="shared" si="18"/>
        <v>141.5</v>
      </c>
      <c r="F19">
        <v>538</v>
      </c>
      <c r="G19">
        <f t="shared" si="19"/>
        <v>26.9</v>
      </c>
      <c r="H19">
        <v>2445</v>
      </c>
      <c r="I19" s="1">
        <f t="shared" si="20"/>
        <v>244.5</v>
      </c>
      <c r="L19" s="6">
        <f t="shared" si="21"/>
        <v>51.11</v>
      </c>
      <c r="M19">
        <f t="shared" si="22"/>
        <v>9.6690000000000005</v>
      </c>
      <c r="N19">
        <f t="shared" si="23"/>
        <v>107.58</v>
      </c>
      <c r="O19" s="6">
        <f t="shared" si="24"/>
        <v>141.5</v>
      </c>
      <c r="R19" s="6">
        <f t="shared" si="25"/>
        <v>27.222799999999996</v>
      </c>
      <c r="S19">
        <f t="shared" si="26"/>
        <v>5.1199599999999998</v>
      </c>
      <c r="T19">
        <f t="shared" si="27"/>
        <v>212.715</v>
      </c>
      <c r="U19" s="6">
        <f t="shared" si="28"/>
        <v>141.5</v>
      </c>
    </row>
    <row r="20" spans="1:21">
      <c r="A20" t="s">
        <v>28</v>
      </c>
      <c r="B20">
        <v>261</v>
      </c>
      <c r="C20">
        <f t="shared" si="18"/>
        <v>130.5</v>
      </c>
      <c r="F20">
        <v>540</v>
      </c>
      <c r="G20">
        <f t="shared" si="19"/>
        <v>27</v>
      </c>
      <c r="H20">
        <v>1470</v>
      </c>
      <c r="I20" s="1">
        <f t="shared" si="20"/>
        <v>147</v>
      </c>
      <c r="L20" s="6">
        <f t="shared" si="21"/>
        <v>51.3</v>
      </c>
      <c r="M20">
        <f t="shared" si="22"/>
        <v>8.2170000000000005</v>
      </c>
      <c r="N20">
        <f t="shared" si="23"/>
        <v>64.680000000000007</v>
      </c>
      <c r="O20" s="6">
        <f t="shared" si="24"/>
        <v>130.5</v>
      </c>
      <c r="R20" s="6">
        <f t="shared" si="25"/>
        <v>27.323999999999998</v>
      </c>
      <c r="S20">
        <f t="shared" si="26"/>
        <v>3.7757999999999998</v>
      </c>
      <c r="T20">
        <f t="shared" si="27"/>
        <v>127.88999999999999</v>
      </c>
      <c r="U20" s="6">
        <f t="shared" si="28"/>
        <v>130.5</v>
      </c>
    </row>
    <row r="21" spans="1:21">
      <c r="A21" t="s">
        <v>31</v>
      </c>
      <c r="B21">
        <v>109</v>
      </c>
      <c r="C21">
        <f t="shared" si="18"/>
        <v>54.5</v>
      </c>
      <c r="F21">
        <v>165</v>
      </c>
      <c r="G21">
        <f t="shared" si="19"/>
        <v>8.25</v>
      </c>
      <c r="H21">
        <v>634</v>
      </c>
      <c r="I21" s="1">
        <f t="shared" si="20"/>
        <v>63.4</v>
      </c>
      <c r="L21" s="6">
        <f t="shared" si="21"/>
        <v>15.675000000000001</v>
      </c>
      <c r="M21">
        <f t="shared" si="22"/>
        <v>2.4860000000000002</v>
      </c>
      <c r="N21">
        <f t="shared" si="23"/>
        <v>27.896000000000004</v>
      </c>
      <c r="O21" s="6">
        <f t="shared" si="24"/>
        <v>54.5</v>
      </c>
      <c r="R21" s="6">
        <f t="shared" si="25"/>
        <v>8.3490000000000002</v>
      </c>
      <c r="S21">
        <f t="shared" si="26"/>
        <v>1.5642600000000002</v>
      </c>
      <c r="T21">
        <f t="shared" si="27"/>
        <v>55.157999999999994</v>
      </c>
      <c r="U21" s="6">
        <f t="shared" si="28"/>
        <v>54.5</v>
      </c>
    </row>
    <row r="22" spans="1:21">
      <c r="A22" t="s">
        <v>29</v>
      </c>
      <c r="B22">
        <v>153</v>
      </c>
      <c r="C22">
        <f t="shared" si="18"/>
        <v>76.5</v>
      </c>
      <c r="F22">
        <v>304</v>
      </c>
      <c r="G22">
        <f t="shared" si="19"/>
        <v>15.2</v>
      </c>
      <c r="H22">
        <v>1159</v>
      </c>
      <c r="I22" s="1">
        <f t="shared" si="20"/>
        <v>115.9</v>
      </c>
      <c r="L22" s="6">
        <f t="shared" si="21"/>
        <v>28.88</v>
      </c>
      <c r="M22">
        <f t="shared" si="22"/>
        <v>6.1380000000000008</v>
      </c>
      <c r="N22">
        <f t="shared" si="23"/>
        <v>50.996000000000002</v>
      </c>
      <c r="O22" s="6">
        <f t="shared" si="24"/>
        <v>76.5</v>
      </c>
      <c r="R22" s="6">
        <f t="shared" si="25"/>
        <v>15.382399999999997</v>
      </c>
      <c r="S22">
        <f t="shared" si="26"/>
        <v>2.5742400000000005</v>
      </c>
      <c r="T22">
        <f t="shared" si="27"/>
        <v>100.833</v>
      </c>
      <c r="U22" s="6">
        <f t="shared" si="28"/>
        <v>76.5</v>
      </c>
    </row>
    <row r="23" spans="1:21">
      <c r="A23" t="s">
        <v>30</v>
      </c>
      <c r="B23">
        <v>50</v>
      </c>
      <c r="C23">
        <f t="shared" si="18"/>
        <v>25</v>
      </c>
      <c r="F23">
        <v>95</v>
      </c>
      <c r="G23">
        <f t="shared" si="19"/>
        <v>4.75</v>
      </c>
      <c r="H23">
        <v>350</v>
      </c>
      <c r="I23" s="1">
        <f t="shared" si="20"/>
        <v>35</v>
      </c>
      <c r="L23" s="6">
        <f t="shared" si="21"/>
        <v>9.0250000000000004</v>
      </c>
      <c r="M23">
        <f t="shared" si="22"/>
        <v>1.9910000000000003</v>
      </c>
      <c r="N23">
        <f t="shared" si="23"/>
        <v>15.400000000000002</v>
      </c>
      <c r="O23" s="6">
        <f t="shared" si="24"/>
        <v>25</v>
      </c>
      <c r="R23" s="6">
        <f t="shared" si="25"/>
        <v>4.8069999999999995</v>
      </c>
      <c r="S23">
        <f t="shared" si="26"/>
        <v>0.80290000000000006</v>
      </c>
      <c r="T23">
        <f t="shared" si="27"/>
        <v>30.449999999999996</v>
      </c>
      <c r="U23" s="6">
        <f t="shared" si="28"/>
        <v>25</v>
      </c>
    </row>
    <row r="24" spans="1:21">
      <c r="A24" t="s">
        <v>32</v>
      </c>
      <c r="B24">
        <v>359</v>
      </c>
      <c r="C24">
        <f t="shared" si="18"/>
        <v>179.5</v>
      </c>
      <c r="F24">
        <v>320</v>
      </c>
      <c r="G24">
        <f t="shared" si="19"/>
        <v>16</v>
      </c>
      <c r="H24">
        <v>1224</v>
      </c>
      <c r="I24" s="1">
        <f t="shared" si="20"/>
        <v>122.4</v>
      </c>
      <c r="L24" s="6">
        <f t="shared" si="21"/>
        <v>30.4</v>
      </c>
      <c r="M24">
        <f t="shared" si="22"/>
        <v>5.9620000000000006</v>
      </c>
      <c r="N24">
        <f t="shared" si="23"/>
        <v>53.856000000000002</v>
      </c>
      <c r="O24" s="6">
        <f t="shared" si="24"/>
        <v>179.5</v>
      </c>
      <c r="R24" s="6">
        <f t="shared" si="25"/>
        <v>16.191999999999997</v>
      </c>
      <c r="S24">
        <f t="shared" si="26"/>
        <v>3.9419599999999999</v>
      </c>
      <c r="T24">
        <f t="shared" si="27"/>
        <v>106.488</v>
      </c>
      <c r="U24" s="6">
        <f t="shared" si="28"/>
        <v>179.5</v>
      </c>
    </row>
    <row r="30" spans="1:21" ht="15.75" thickBot="1"/>
    <row r="31" spans="1:21" ht="19.5" customHeight="1" thickBot="1">
      <c r="A31" s="31"/>
      <c r="B31" s="32"/>
      <c r="C31" s="33"/>
    </row>
    <row r="32" spans="1:21" ht="113.25" thickBot="1">
      <c r="A32" s="13" t="s">
        <v>105</v>
      </c>
      <c r="B32" s="13" t="s">
        <v>114</v>
      </c>
      <c r="C32" s="13" t="s">
        <v>106</v>
      </c>
    </row>
    <row r="33" spans="1:20" ht="19.5" thickBot="1">
      <c r="A33" s="14">
        <v>1</v>
      </c>
      <c r="B33" s="13">
        <v>2</v>
      </c>
      <c r="C33" s="13">
        <v>3</v>
      </c>
      <c r="D33" s="13">
        <v>4</v>
      </c>
      <c r="E33" s="3"/>
      <c r="F33" s="3"/>
      <c r="G33" s="3"/>
    </row>
    <row r="34" spans="1:20" ht="19.5" thickBot="1">
      <c r="A34" s="15" t="s">
        <v>25</v>
      </c>
      <c r="B34" s="19">
        <f>J3</f>
        <v>159.23333333333335</v>
      </c>
      <c r="C34" s="20">
        <f>AB3</f>
        <v>103.37558904109589</v>
      </c>
      <c r="D34" s="19">
        <f>P3</f>
        <v>113.77828571428572</v>
      </c>
      <c r="E34" s="2"/>
      <c r="F34" s="5"/>
      <c r="G34" s="5"/>
    </row>
    <row r="35" spans="1:20" ht="19.5" thickBot="1">
      <c r="A35" s="16" t="s">
        <v>26</v>
      </c>
      <c r="B35" s="19">
        <f t="shared" ref="B35:B41" si="29">J4</f>
        <v>206.75</v>
      </c>
      <c r="C35" s="20">
        <f t="shared" ref="C35:C41" si="30">AB4</f>
        <v>133.66223744292239</v>
      </c>
      <c r="D35" s="19">
        <f t="shared" ref="D35:D41" si="31">P4</f>
        <v>142.14285714285714</v>
      </c>
      <c r="E35" s="1"/>
      <c r="F35" s="6"/>
      <c r="G35" s="6"/>
    </row>
    <row r="36" spans="1:20" ht="19.5" thickBot="1">
      <c r="A36" s="17" t="s">
        <v>27</v>
      </c>
      <c r="B36" s="19">
        <f t="shared" si="29"/>
        <v>196.61904761904759</v>
      </c>
      <c r="C36" s="20">
        <f t="shared" si="30"/>
        <v>126.07885192433139</v>
      </c>
      <c r="D36" s="19">
        <f t="shared" si="31"/>
        <v>126.47306122448978</v>
      </c>
      <c r="E36" s="1"/>
    </row>
    <row r="37" spans="1:20" ht="19.5" thickBot="1">
      <c r="A37" s="18" t="s">
        <v>28</v>
      </c>
      <c r="B37" s="19">
        <f t="shared" si="29"/>
        <v>184.54545454545453</v>
      </c>
      <c r="C37" s="20">
        <f t="shared" si="30"/>
        <v>120.1701120797011</v>
      </c>
      <c r="D37" s="19">
        <f t="shared" si="31"/>
        <v>132.31012987012988</v>
      </c>
      <c r="E37" s="1"/>
    </row>
    <row r="38" spans="1:20" ht="38.25" thickBot="1">
      <c r="A38" s="15" t="s">
        <v>31</v>
      </c>
      <c r="B38" s="19">
        <f t="shared" si="29"/>
        <v>120.14285714285715</v>
      </c>
      <c r="C38" s="20">
        <f t="shared" si="30"/>
        <v>77.998212654924984</v>
      </c>
      <c r="D38" s="19">
        <f t="shared" si="31"/>
        <v>82.087346938775525</v>
      </c>
      <c r="E38" s="1"/>
    </row>
    <row r="39" spans="1:20" ht="19.5" thickBot="1">
      <c r="A39" s="15" t="s">
        <v>29</v>
      </c>
      <c r="B39" s="19">
        <f t="shared" si="29"/>
        <v>173</v>
      </c>
      <c r="C39" s="20">
        <f t="shared" si="30"/>
        <v>111.4666894977169</v>
      </c>
      <c r="D39" s="19">
        <f>P8</f>
        <v>116.08142857142857</v>
      </c>
      <c r="E39" s="1"/>
      <c r="J39" s="26" t="s">
        <v>56</v>
      </c>
      <c r="K39" s="26"/>
      <c r="L39" s="26"/>
      <c r="M39" s="26"/>
    </row>
    <row r="40" spans="1:20" ht="19.5" thickBot="1">
      <c r="A40" s="15" t="s">
        <v>107</v>
      </c>
      <c r="B40" s="19">
        <f t="shared" si="29"/>
        <v>215.83333333333331</v>
      </c>
      <c r="C40" s="20">
        <f t="shared" si="30"/>
        <v>139.40616438356165</v>
      </c>
      <c r="D40" s="19">
        <f t="shared" si="31"/>
        <v>146.90285714285716</v>
      </c>
      <c r="E40" s="1"/>
      <c r="K40" s="22" t="s">
        <v>51</v>
      </c>
      <c r="L40" s="22"/>
      <c r="M40" s="22"/>
      <c r="N40" s="22"/>
      <c r="O40" s="22"/>
    </row>
    <row r="41" spans="1:20" ht="38.25" thickBot="1">
      <c r="A41" s="15" t="s">
        <v>108</v>
      </c>
      <c r="B41" s="19">
        <f t="shared" si="29"/>
        <v>176.61111111111109</v>
      </c>
      <c r="C41" s="20">
        <f t="shared" si="30"/>
        <v>116.48476407914762</v>
      </c>
      <c r="D41" s="19">
        <f t="shared" si="31"/>
        <v>128.43714285714285</v>
      </c>
      <c r="E41" s="1"/>
      <c r="J41" t="s">
        <v>49</v>
      </c>
      <c r="K41" s="5" t="s">
        <v>53</v>
      </c>
      <c r="L41" s="5" t="s">
        <v>54</v>
      </c>
      <c r="M41" s="5" t="s">
        <v>55</v>
      </c>
    </row>
    <row r="42" spans="1:20">
      <c r="C42" s="8"/>
      <c r="D42" s="1"/>
      <c r="E42" s="1"/>
      <c r="J42" t="s">
        <v>50</v>
      </c>
      <c r="K42" s="5">
        <v>96</v>
      </c>
      <c r="L42" s="5">
        <v>93</v>
      </c>
      <c r="M42" s="5">
        <v>88</v>
      </c>
    </row>
    <row r="43" spans="1:20" ht="60">
      <c r="A43" s="9"/>
      <c r="B43" s="9"/>
      <c r="C43" s="9"/>
      <c r="D43" s="9"/>
      <c r="E43" s="9"/>
      <c r="F43" s="9"/>
      <c r="G43" s="9"/>
      <c r="H43" s="9"/>
      <c r="I43" s="9"/>
      <c r="J43" s="9" t="s">
        <v>52</v>
      </c>
      <c r="K43" s="9">
        <f>(19.5*100)/K42</f>
        <v>20.3125</v>
      </c>
      <c r="L43" s="9">
        <f>(19.5*100)/L42</f>
        <v>20.967741935483872</v>
      </c>
      <c r="M43" s="9">
        <f>(19.5*100)/M42</f>
        <v>22.15909090909091</v>
      </c>
      <c r="N43" s="9"/>
      <c r="O43" s="9"/>
      <c r="P43" s="9"/>
      <c r="Q43" s="9"/>
      <c r="R43" s="9"/>
      <c r="S43" s="9"/>
      <c r="T43" s="9"/>
    </row>
  </sheetData>
  <mergeCells count="20">
    <mergeCell ref="AA1:AG1"/>
    <mergeCell ref="A1:A2"/>
    <mergeCell ref="B1:B2"/>
    <mergeCell ref="C1:H1"/>
    <mergeCell ref="I1:N1"/>
    <mergeCell ref="O1:T1"/>
    <mergeCell ref="K40:M40"/>
    <mergeCell ref="N40:O40"/>
    <mergeCell ref="J39:M39"/>
    <mergeCell ref="A11:C11"/>
    <mergeCell ref="Q14:U14"/>
    <mergeCell ref="U1:Z1"/>
    <mergeCell ref="A14:I14"/>
    <mergeCell ref="K14:O14"/>
    <mergeCell ref="H15:I15"/>
    <mergeCell ref="A15:A16"/>
    <mergeCell ref="B15:C15"/>
    <mergeCell ref="D15:E15"/>
    <mergeCell ref="F15:G15"/>
    <mergeCell ref="A31:C31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26"/>
  <sheetViews>
    <sheetView topLeftCell="L1" zoomScale="85" zoomScaleNormal="85" workbookViewId="0">
      <selection activeCell="V33" sqref="V33"/>
    </sheetView>
  </sheetViews>
  <sheetFormatPr defaultRowHeight="15"/>
  <cols>
    <col min="1" max="1" width="37" bestFit="1" customWidth="1"/>
    <col min="2" max="2" width="7.85546875" bestFit="1" customWidth="1"/>
    <col min="5" max="5" width="14.5703125" customWidth="1"/>
    <col min="15" max="15" width="10.42578125" bestFit="1" customWidth="1"/>
    <col min="19" max="19" width="9.42578125" customWidth="1"/>
  </cols>
  <sheetData>
    <row r="1" spans="1:50" ht="16.5" customHeight="1">
      <c r="A1" s="22" t="s">
        <v>0</v>
      </c>
      <c r="B1" s="22" t="s">
        <v>3</v>
      </c>
      <c r="C1" s="22" t="s">
        <v>2</v>
      </c>
      <c r="D1" s="22" t="s">
        <v>1</v>
      </c>
      <c r="E1" s="22" t="s">
        <v>11</v>
      </c>
      <c r="F1" s="22"/>
      <c r="G1" s="22"/>
      <c r="H1" s="22"/>
      <c r="I1" s="22"/>
      <c r="J1" s="22"/>
      <c r="K1" s="22"/>
      <c r="L1" s="22"/>
      <c r="T1" s="29" t="s">
        <v>59</v>
      </c>
      <c r="U1" s="29"/>
      <c r="V1" s="29"/>
      <c r="W1" s="29"/>
      <c r="X1" s="29"/>
      <c r="Y1" s="29"/>
      <c r="Z1" s="29"/>
      <c r="AA1" s="29"/>
      <c r="AB1" s="26" t="s">
        <v>66</v>
      </c>
      <c r="AC1" s="26"/>
      <c r="AD1" s="26"/>
      <c r="AE1" s="26"/>
      <c r="AF1" s="26"/>
      <c r="AG1" s="26"/>
      <c r="AH1" s="24" t="s">
        <v>71</v>
      </c>
      <c r="AI1" s="24"/>
      <c r="AJ1" s="24"/>
      <c r="AK1" s="24"/>
      <c r="AL1" s="24"/>
      <c r="AM1" s="24"/>
      <c r="AN1" s="27" t="s">
        <v>76</v>
      </c>
      <c r="AO1" s="27"/>
      <c r="AP1" s="27"/>
      <c r="AQ1" s="27"/>
      <c r="AR1" s="28" t="s">
        <v>77</v>
      </c>
      <c r="AS1" s="28"/>
      <c r="AT1" s="28"/>
      <c r="AU1" s="28" t="s">
        <v>78</v>
      </c>
      <c r="AV1" s="28"/>
      <c r="AW1" s="28"/>
    </row>
    <row r="2" spans="1:50">
      <c r="A2" s="22"/>
      <c r="B2" s="22"/>
      <c r="C2" s="22"/>
      <c r="D2" s="22"/>
      <c r="E2" s="22" t="s">
        <v>12</v>
      </c>
      <c r="F2" s="22"/>
      <c r="G2" s="22"/>
      <c r="H2" s="22"/>
      <c r="I2" s="22" t="s">
        <v>20</v>
      </c>
      <c r="J2" s="22"/>
      <c r="K2" s="22"/>
      <c r="L2" s="22"/>
      <c r="O2" t="s">
        <v>57</v>
      </c>
      <c r="P2" t="s">
        <v>58</v>
      </c>
      <c r="T2" s="22" t="s">
        <v>12</v>
      </c>
      <c r="U2" s="22"/>
      <c r="V2" s="22"/>
      <c r="W2" s="22"/>
      <c r="X2" s="22" t="s">
        <v>64</v>
      </c>
      <c r="Y2" s="22"/>
      <c r="Z2" s="22"/>
      <c r="AA2" s="22"/>
      <c r="AB2" s="22" t="s">
        <v>12</v>
      </c>
      <c r="AC2" s="22"/>
      <c r="AD2" s="22"/>
      <c r="AE2" s="22" t="s">
        <v>64</v>
      </c>
      <c r="AF2" s="22"/>
      <c r="AG2" s="22"/>
      <c r="AH2" s="22" t="s">
        <v>12</v>
      </c>
      <c r="AI2" s="22"/>
      <c r="AJ2" s="22"/>
      <c r="AK2" s="22" t="s">
        <v>64</v>
      </c>
      <c r="AL2" s="22"/>
      <c r="AM2" s="22"/>
      <c r="AN2" s="27"/>
      <c r="AO2" s="27"/>
      <c r="AP2" s="27"/>
      <c r="AQ2" s="27"/>
      <c r="AR2" s="28"/>
      <c r="AS2" s="28"/>
      <c r="AT2" s="28"/>
      <c r="AU2" s="28"/>
      <c r="AV2" s="28"/>
      <c r="AW2" s="28"/>
      <c r="AX2" t="s">
        <v>86</v>
      </c>
    </row>
    <row r="3" spans="1:50">
      <c r="A3" s="22"/>
      <c r="B3" s="22"/>
      <c r="C3" s="22"/>
      <c r="D3" s="22"/>
      <c r="E3" t="s">
        <v>4</v>
      </c>
      <c r="F3" t="s">
        <v>5</v>
      </c>
      <c r="G3" t="s">
        <v>6</v>
      </c>
      <c r="H3" t="s">
        <v>19</v>
      </c>
      <c r="I3" t="s">
        <v>4</v>
      </c>
      <c r="J3" t="s">
        <v>5</v>
      </c>
      <c r="K3" t="s">
        <v>6</v>
      </c>
      <c r="L3" t="s">
        <v>19</v>
      </c>
      <c r="T3" t="s">
        <v>60</v>
      </c>
      <c r="U3" t="s">
        <v>61</v>
      </c>
      <c r="V3" t="s">
        <v>62</v>
      </c>
      <c r="W3" t="s">
        <v>63</v>
      </c>
      <c r="X3" t="s">
        <v>60</v>
      </c>
      <c r="Y3" t="s">
        <v>65</v>
      </c>
      <c r="Z3" t="s">
        <v>62</v>
      </c>
      <c r="AA3" t="s">
        <v>63</v>
      </c>
      <c r="AB3" t="s">
        <v>67</v>
      </c>
      <c r="AC3" t="s">
        <v>68</v>
      </c>
      <c r="AD3" t="s">
        <v>69</v>
      </c>
      <c r="AE3" t="s">
        <v>70</v>
      </c>
      <c r="AF3" t="s">
        <v>68</v>
      </c>
      <c r="AG3" t="s">
        <v>69</v>
      </c>
      <c r="AH3" t="s">
        <v>72</v>
      </c>
      <c r="AI3" t="s">
        <v>73</v>
      </c>
      <c r="AJ3" t="s">
        <v>74</v>
      </c>
      <c r="AK3" t="s">
        <v>72</v>
      </c>
      <c r="AL3" t="s">
        <v>73</v>
      </c>
      <c r="AM3" t="s">
        <v>74</v>
      </c>
      <c r="AN3" t="s">
        <v>75</v>
      </c>
      <c r="AO3" t="s">
        <v>65</v>
      </c>
      <c r="AP3" t="s">
        <v>62</v>
      </c>
      <c r="AQ3" t="s">
        <v>63</v>
      </c>
      <c r="AR3" t="s">
        <v>70</v>
      </c>
      <c r="AS3" t="s">
        <v>68</v>
      </c>
      <c r="AT3" t="s">
        <v>69</v>
      </c>
      <c r="AU3" t="s">
        <v>72</v>
      </c>
      <c r="AV3" t="s">
        <v>73</v>
      </c>
      <c r="AW3" t="s">
        <v>74</v>
      </c>
    </row>
    <row r="4" spans="1:50">
      <c r="A4" s="7" t="s">
        <v>7</v>
      </c>
      <c r="B4">
        <v>3</v>
      </c>
      <c r="C4">
        <v>3.2</v>
      </c>
      <c r="D4">
        <v>10.199999999999999</v>
      </c>
      <c r="E4">
        <v>50</v>
      </c>
      <c r="F4">
        <f>(E4*C4)/100</f>
        <v>1.6</v>
      </c>
      <c r="G4">
        <f>(E4*D4)/100</f>
        <v>5.0999999999999996</v>
      </c>
      <c r="H4">
        <f>(E4*B4)/100</f>
        <v>1.5</v>
      </c>
      <c r="I4">
        <v>50.7</v>
      </c>
      <c r="J4" s="6">
        <f>(I4*C4)/100</f>
        <v>1.6224000000000001</v>
      </c>
      <c r="K4" s="6">
        <f t="shared" ref="K4:K10" si="0">(I4*D4)/100</f>
        <v>5.1714000000000002</v>
      </c>
      <c r="L4" s="6">
        <f>(I4*B4)/100</f>
        <v>1.5210000000000001</v>
      </c>
      <c r="M4" s="6">
        <f>K4-J4</f>
        <v>3.5490000000000004</v>
      </c>
      <c r="O4">
        <f>G4-F4-H4</f>
        <v>1.9999999999999996</v>
      </c>
      <c r="P4" s="6">
        <f>K4-J4-L4</f>
        <v>2.0280000000000005</v>
      </c>
      <c r="Q4" s="6"/>
      <c r="R4" s="6"/>
      <c r="T4">
        <f>(AN4*E4)/100</f>
        <v>0.65</v>
      </c>
      <c r="U4">
        <f>(AO4*$E$4)/100</f>
        <v>0</v>
      </c>
      <c r="V4">
        <f>(AP4*E4)/100</f>
        <v>7.4999999999999997E-2</v>
      </c>
      <c r="W4">
        <f>(AQ4*E4)/100</f>
        <v>11.8</v>
      </c>
      <c r="X4">
        <f>(AN4*I4)/100</f>
        <v>0.65910000000000013</v>
      </c>
      <c r="Y4">
        <f>(AO4*I4)/100</f>
        <v>0</v>
      </c>
      <c r="Z4">
        <f>(AP4*I4)/100</f>
        <v>7.6050000000000006E-2</v>
      </c>
      <c r="AA4">
        <f>(AQ4*I4)/100</f>
        <v>11.965200000000003</v>
      </c>
      <c r="AB4">
        <f>(AR4*E4)/100</f>
        <v>60</v>
      </c>
      <c r="AC4">
        <f>(AS4*E4)/100</f>
        <v>7</v>
      </c>
      <c r="AD4">
        <f>(AT4*E4)/100</f>
        <v>45</v>
      </c>
      <c r="AE4">
        <f>(AR4*I4)/100</f>
        <v>60.84</v>
      </c>
      <c r="AF4">
        <f>(AS4*I4)/100</f>
        <v>7.0980000000000008</v>
      </c>
      <c r="AG4">
        <f>(AT4*I4)/100</f>
        <v>45.63</v>
      </c>
      <c r="AH4">
        <f>(AU4*E4)/100</f>
        <v>1E-3</v>
      </c>
      <c r="AI4">
        <f>(AV4*E4)/100</f>
        <v>0.2</v>
      </c>
      <c r="AJ4">
        <f>(AW4*E4)/100</f>
        <v>0.05</v>
      </c>
      <c r="AK4">
        <f>(AU4*I4)/100</f>
        <v>1.0140000000000001E-3</v>
      </c>
      <c r="AL4">
        <f>(AV4*I4)/100</f>
        <v>0.20280000000000001</v>
      </c>
      <c r="AM4">
        <f>(AW4*I4)/100</f>
        <v>5.0700000000000002E-2</v>
      </c>
      <c r="AN4">
        <v>1.3</v>
      </c>
      <c r="AO4">
        <v>0</v>
      </c>
      <c r="AP4">
        <v>0.15</v>
      </c>
      <c r="AQ4">
        <v>23.6</v>
      </c>
      <c r="AR4">
        <v>120</v>
      </c>
      <c r="AS4">
        <v>14</v>
      </c>
      <c r="AT4">
        <v>90</v>
      </c>
      <c r="AU4">
        <v>2E-3</v>
      </c>
      <c r="AV4">
        <v>0.4</v>
      </c>
      <c r="AW4">
        <v>0.1</v>
      </c>
    </row>
    <row r="5" spans="1:50">
      <c r="A5" s="7" t="s">
        <v>8</v>
      </c>
      <c r="B5">
        <v>1</v>
      </c>
      <c r="C5">
        <v>72.5</v>
      </c>
      <c r="D5">
        <v>75</v>
      </c>
      <c r="E5">
        <v>1.2</v>
      </c>
      <c r="F5">
        <f>(E5*C5)/100</f>
        <v>0.87</v>
      </c>
      <c r="G5">
        <f>(E5*D5)/100</f>
        <v>0.9</v>
      </c>
      <c r="H5">
        <f>(E5*B5)/100</f>
        <v>1.2E-2</v>
      </c>
      <c r="I5">
        <v>1.1000000000000001</v>
      </c>
      <c r="J5" s="6">
        <f>(I5*C5)/100</f>
        <v>0.79749999999999999</v>
      </c>
      <c r="K5" s="6">
        <f t="shared" si="0"/>
        <v>0.82499999999999996</v>
      </c>
      <c r="L5" s="6">
        <f t="shared" ref="L5:L10" si="1">(I5*B5)/100</f>
        <v>1.1000000000000001E-2</v>
      </c>
      <c r="M5" s="6">
        <f>K5-J5</f>
        <v>2.7499999999999969E-2</v>
      </c>
      <c r="O5">
        <f t="shared" ref="O5:O10" si="2">G5-F5-H5</f>
        <v>1.8000000000000026E-2</v>
      </c>
      <c r="P5" s="6">
        <f t="shared" ref="P5:P10" si="3">K5-J5-L5</f>
        <v>1.6499999999999966E-2</v>
      </c>
      <c r="Q5" s="6"/>
      <c r="R5" s="6"/>
      <c r="T5">
        <f t="shared" ref="T5:T11" si="4">(AN5*E5)/100</f>
        <v>0</v>
      </c>
      <c r="U5">
        <f t="shared" ref="U5:U11" si="5">(AO5*E5)/100</f>
        <v>1.2E-2</v>
      </c>
      <c r="V5">
        <f t="shared" ref="V5:V11" si="6">(AP5*E5)/100</f>
        <v>1.4399999999999999E-3</v>
      </c>
      <c r="W5">
        <f t="shared" ref="W5:W11" si="7">(AQ5*E5)/100</f>
        <v>0</v>
      </c>
      <c r="X5">
        <f t="shared" ref="X5:X11" si="8">(AN5*I5)/100</f>
        <v>0</v>
      </c>
      <c r="Y5">
        <f t="shared" ref="Y5:Y11" si="9">(AO5*I5)/100</f>
        <v>1.1000000000000001E-2</v>
      </c>
      <c r="Z5">
        <f t="shared" ref="Z5:Z11" si="10">(AP5*I5)/100</f>
        <v>1.32E-3</v>
      </c>
      <c r="AA5">
        <f t="shared" ref="AA5:AA11" si="11">(AQ5*I5)/100</f>
        <v>0</v>
      </c>
      <c r="AB5">
        <f t="shared" ref="AB5:AB11" si="12">(AR5*E5)/100</f>
        <v>0.28799999999999998</v>
      </c>
      <c r="AC5">
        <f t="shared" ref="AC5:AC11" si="13">(AS5*E5)/100</f>
        <v>6.0000000000000001E-3</v>
      </c>
      <c r="AD5">
        <f t="shared" ref="AD5:AD11" si="14">(AT5*E5)/100</f>
        <v>0.36</v>
      </c>
      <c r="AE5">
        <f t="shared" ref="AE5:AE11" si="15">(AR5*I5)/100</f>
        <v>0.26400000000000001</v>
      </c>
      <c r="AF5">
        <f t="shared" ref="AF5:AF11" si="16">(AS5*I5)/100</f>
        <v>5.5000000000000005E-3</v>
      </c>
      <c r="AG5">
        <f t="shared" ref="AG5:AG11" si="17">(AT5*I5)/100</f>
        <v>0.33</v>
      </c>
      <c r="AH5">
        <f t="shared" ref="AH5:AH11" si="18">(AU5*E5)/100</f>
        <v>0</v>
      </c>
      <c r="AI5">
        <f t="shared" ref="AI5:AI11" si="19">(AV5*E5)/100</f>
        <v>1.8E-3</v>
      </c>
      <c r="AJ5">
        <f t="shared" ref="AJ5:AJ11" si="20">(AW5*E5)/100</f>
        <v>2.3999999999999998E-3</v>
      </c>
      <c r="AK5">
        <f t="shared" ref="AK5:AK11" si="21">(AU5*I5)/100</f>
        <v>0</v>
      </c>
      <c r="AL5">
        <f t="shared" ref="AL5:AL11" si="22">(AV5*I5)/100</f>
        <v>1.65E-3</v>
      </c>
      <c r="AM5">
        <f t="shared" ref="AM5:AM11" si="23">(AW5*I5)/100</f>
        <v>2.2000000000000001E-3</v>
      </c>
      <c r="AN5">
        <v>0</v>
      </c>
      <c r="AO5">
        <v>1</v>
      </c>
      <c r="AP5">
        <v>0.12</v>
      </c>
      <c r="AQ5">
        <v>0</v>
      </c>
      <c r="AR5">
        <v>24</v>
      </c>
      <c r="AS5">
        <v>0.5</v>
      </c>
      <c r="AT5">
        <v>30</v>
      </c>
      <c r="AU5">
        <v>0</v>
      </c>
      <c r="AV5">
        <v>0.15</v>
      </c>
      <c r="AW5">
        <v>0.2</v>
      </c>
    </row>
    <row r="6" spans="1:50">
      <c r="A6" s="7" t="s">
        <v>9</v>
      </c>
      <c r="B6">
        <v>5</v>
      </c>
      <c r="C6">
        <v>8</v>
      </c>
      <c r="D6">
        <v>69.5</v>
      </c>
      <c r="E6">
        <v>10</v>
      </c>
      <c r="F6">
        <f>(E6*C6)/100</f>
        <v>0.8</v>
      </c>
      <c r="G6">
        <f>(E6*D6)/100</f>
        <v>6.95</v>
      </c>
      <c r="H6">
        <f>(E6*B6)/100</f>
        <v>0.5</v>
      </c>
      <c r="I6">
        <v>6.22</v>
      </c>
      <c r="J6" s="6">
        <f>(I6*C6)/100</f>
        <v>0.49759999999999999</v>
      </c>
      <c r="K6" s="6">
        <f t="shared" si="0"/>
        <v>4.3228999999999997</v>
      </c>
      <c r="L6" s="6">
        <f t="shared" si="1"/>
        <v>0.311</v>
      </c>
      <c r="M6" s="6">
        <f>K6-J6</f>
        <v>3.8252999999999999</v>
      </c>
      <c r="O6">
        <f t="shared" si="2"/>
        <v>5.65</v>
      </c>
      <c r="P6" s="6">
        <f t="shared" si="3"/>
        <v>3.5143</v>
      </c>
      <c r="Q6" s="6"/>
      <c r="R6" s="6"/>
      <c r="T6">
        <f t="shared" si="4"/>
        <v>0.1</v>
      </c>
      <c r="U6">
        <f t="shared" si="5"/>
        <v>0.02</v>
      </c>
      <c r="V6">
        <f t="shared" si="6"/>
        <v>3.7999999999999999E-2</v>
      </c>
      <c r="W6">
        <f t="shared" si="7"/>
        <v>3</v>
      </c>
      <c r="X6">
        <f t="shared" si="8"/>
        <v>6.2199999999999998E-2</v>
      </c>
      <c r="Y6">
        <f t="shared" si="9"/>
        <v>1.244E-2</v>
      </c>
      <c r="Z6">
        <f t="shared" si="10"/>
        <v>2.3636000000000001E-2</v>
      </c>
      <c r="AA6">
        <f t="shared" si="11"/>
        <v>1.8659999999999999</v>
      </c>
      <c r="AB6">
        <f t="shared" si="12"/>
        <v>30.7</v>
      </c>
      <c r="AC6">
        <f t="shared" si="13"/>
        <v>3.4</v>
      </c>
      <c r="AD6">
        <f t="shared" si="14"/>
        <v>21.9</v>
      </c>
      <c r="AE6">
        <f t="shared" si="15"/>
        <v>19.095399999999998</v>
      </c>
      <c r="AF6">
        <f t="shared" si="16"/>
        <v>2.1147999999999998</v>
      </c>
      <c r="AG6">
        <f t="shared" si="17"/>
        <v>13.621799999999999</v>
      </c>
      <c r="AH6">
        <f t="shared" si="18"/>
        <v>2.9999999999999997E-4</v>
      </c>
      <c r="AI6">
        <f t="shared" si="19"/>
        <v>0.1</v>
      </c>
      <c r="AJ6">
        <f t="shared" si="20"/>
        <v>0.02</v>
      </c>
      <c r="AK6">
        <f t="shared" si="21"/>
        <v>1.8659999999999998E-4</v>
      </c>
      <c r="AL6">
        <f t="shared" si="22"/>
        <v>6.2199999999999998E-2</v>
      </c>
      <c r="AM6">
        <f t="shared" si="23"/>
        <v>1.244E-2</v>
      </c>
      <c r="AN6">
        <v>1</v>
      </c>
      <c r="AO6">
        <v>0.2</v>
      </c>
      <c r="AP6">
        <v>0.38</v>
      </c>
      <c r="AQ6">
        <v>30</v>
      </c>
      <c r="AR6">
        <v>307</v>
      </c>
      <c r="AS6">
        <v>34</v>
      </c>
      <c r="AT6">
        <v>219</v>
      </c>
      <c r="AU6">
        <v>3.0000000000000001E-3</v>
      </c>
      <c r="AV6">
        <v>1</v>
      </c>
      <c r="AW6">
        <v>0.2</v>
      </c>
    </row>
    <row r="7" spans="1:50">
      <c r="A7" s="7" t="s">
        <v>10</v>
      </c>
      <c r="B7">
        <v>24</v>
      </c>
      <c r="C7">
        <v>26</v>
      </c>
      <c r="D7">
        <v>88</v>
      </c>
      <c r="E7">
        <v>4.3</v>
      </c>
      <c r="F7">
        <f>(E7*C7)/100</f>
        <v>1.1179999999999999</v>
      </c>
      <c r="G7">
        <f>(E7*D7)/100</f>
        <v>3.7839999999999998</v>
      </c>
      <c r="H7">
        <f>(E7*B7)/100</f>
        <v>1.0319999999999998</v>
      </c>
      <c r="I7">
        <v>4.4800000000000004</v>
      </c>
      <c r="J7" s="6">
        <f>(I7*C7)/100</f>
        <v>1.1648000000000003</v>
      </c>
      <c r="K7" s="6">
        <f t="shared" si="0"/>
        <v>3.9424000000000001</v>
      </c>
      <c r="L7" s="6">
        <f t="shared" si="1"/>
        <v>1.0752000000000002</v>
      </c>
      <c r="M7" s="6">
        <f>K7-J7</f>
        <v>2.7775999999999996</v>
      </c>
      <c r="O7">
        <f t="shared" si="2"/>
        <v>1.6340000000000001</v>
      </c>
      <c r="P7" s="6">
        <f t="shared" si="3"/>
        <v>1.7023999999999995</v>
      </c>
      <c r="Q7" s="6"/>
      <c r="R7" s="6"/>
      <c r="T7">
        <f t="shared" si="4"/>
        <v>0.17199999999999999</v>
      </c>
      <c r="U7">
        <f t="shared" si="5"/>
        <v>1.72E-2</v>
      </c>
      <c r="V7">
        <f t="shared" si="6"/>
        <v>5.5899999999999998E-2</v>
      </c>
      <c r="W7">
        <f t="shared" si="7"/>
        <v>3.4830000000000001</v>
      </c>
      <c r="X7">
        <f t="shared" si="8"/>
        <v>0.17920000000000003</v>
      </c>
      <c r="Y7">
        <f t="shared" si="9"/>
        <v>1.7920000000000002E-2</v>
      </c>
      <c r="Z7">
        <f t="shared" si="10"/>
        <v>5.8240000000000007E-2</v>
      </c>
      <c r="AA7">
        <f t="shared" si="11"/>
        <v>3.6288000000000005</v>
      </c>
      <c r="AB7">
        <f t="shared" si="12"/>
        <v>43</v>
      </c>
      <c r="AC7">
        <f>(AS7*E7)/100</f>
        <v>5.117</v>
      </c>
      <c r="AD7">
        <f t="shared" si="14"/>
        <v>33.97</v>
      </c>
      <c r="AE7">
        <f t="shared" si="15"/>
        <v>44.8</v>
      </c>
      <c r="AF7">
        <f t="shared" si="16"/>
        <v>5.3311999999999999</v>
      </c>
      <c r="AG7">
        <f t="shared" si="17"/>
        <v>35.392000000000003</v>
      </c>
      <c r="AH7">
        <f t="shared" si="18"/>
        <v>5.1599999999999997E-4</v>
      </c>
      <c r="AI7">
        <f t="shared" si="19"/>
        <v>0.14706</v>
      </c>
      <c r="AJ7">
        <f t="shared" si="20"/>
        <v>2.1499999999999998E-2</v>
      </c>
      <c r="AK7">
        <f t="shared" si="21"/>
        <v>5.3760000000000006E-4</v>
      </c>
      <c r="AL7">
        <f t="shared" si="22"/>
        <v>0.15321600000000002</v>
      </c>
      <c r="AM7">
        <f t="shared" si="23"/>
        <v>2.2400000000000003E-2</v>
      </c>
      <c r="AN7">
        <v>4</v>
      </c>
      <c r="AO7">
        <v>0.4</v>
      </c>
      <c r="AP7">
        <v>1.3</v>
      </c>
      <c r="AQ7">
        <v>81</v>
      </c>
      <c r="AR7">
        <v>1000</v>
      </c>
      <c r="AS7">
        <v>119</v>
      </c>
      <c r="AT7">
        <v>790</v>
      </c>
      <c r="AU7">
        <v>1.2E-2</v>
      </c>
      <c r="AV7">
        <v>3.42</v>
      </c>
      <c r="AW7">
        <v>0.5</v>
      </c>
    </row>
    <row r="8" spans="1:50">
      <c r="A8" t="s">
        <v>13</v>
      </c>
      <c r="B8">
        <v>19.399999999999999</v>
      </c>
      <c r="C8">
        <v>4.0999999999999996</v>
      </c>
      <c r="D8">
        <v>88.3</v>
      </c>
      <c r="I8">
        <v>3</v>
      </c>
      <c r="J8" s="6">
        <f>(I8*C8)/100</f>
        <v>0.12299999999999998</v>
      </c>
      <c r="K8" s="6">
        <f t="shared" si="0"/>
        <v>2.6489999999999996</v>
      </c>
      <c r="L8" s="6">
        <f t="shared" si="1"/>
        <v>0.58199999999999996</v>
      </c>
      <c r="M8" s="6"/>
      <c r="O8">
        <f t="shared" si="2"/>
        <v>0</v>
      </c>
      <c r="P8" s="6">
        <f t="shared" si="3"/>
        <v>1.944</v>
      </c>
      <c r="Q8" s="6"/>
      <c r="R8" s="6"/>
      <c r="T8">
        <f t="shared" si="4"/>
        <v>0</v>
      </c>
      <c r="U8">
        <f t="shared" si="5"/>
        <v>0</v>
      </c>
      <c r="V8">
        <f t="shared" si="6"/>
        <v>0</v>
      </c>
      <c r="W8">
        <f t="shared" si="7"/>
        <v>0</v>
      </c>
      <c r="X8">
        <f t="shared" si="8"/>
        <v>0.126</v>
      </c>
      <c r="Y8">
        <f t="shared" si="9"/>
        <v>3.5699999999999996E-2</v>
      </c>
      <c r="Z8">
        <f t="shared" si="10"/>
        <v>6.000000000000001E-3</v>
      </c>
      <c r="AA8">
        <f t="shared" si="11"/>
        <v>2.0939999999999999</v>
      </c>
      <c r="AB8">
        <f t="shared" si="12"/>
        <v>0</v>
      </c>
      <c r="AC8">
        <f t="shared" si="13"/>
        <v>0</v>
      </c>
      <c r="AD8">
        <f t="shared" si="14"/>
        <v>0</v>
      </c>
      <c r="AE8">
        <f t="shared" si="15"/>
        <v>4.7699999999999996</v>
      </c>
      <c r="AF8">
        <f t="shared" si="16"/>
        <v>7.44</v>
      </c>
      <c r="AG8">
        <f t="shared" si="17"/>
        <v>16.71</v>
      </c>
      <c r="AH8">
        <f t="shared" si="18"/>
        <v>0</v>
      </c>
      <c r="AI8">
        <f t="shared" si="19"/>
        <v>0</v>
      </c>
      <c r="AJ8">
        <f t="shared" si="20"/>
        <v>0</v>
      </c>
      <c r="AK8">
        <f t="shared" si="21"/>
        <v>5.6100000000000008E-4</v>
      </c>
      <c r="AL8">
        <f t="shared" si="22"/>
        <v>8.6099999999999996E-2</v>
      </c>
      <c r="AM8">
        <f t="shared" si="23"/>
        <v>0.22830000000000003</v>
      </c>
      <c r="AN8">
        <v>4.2</v>
      </c>
      <c r="AO8">
        <v>1.19</v>
      </c>
      <c r="AP8">
        <v>0.2</v>
      </c>
      <c r="AQ8">
        <v>69.8</v>
      </c>
      <c r="AR8">
        <v>159</v>
      </c>
      <c r="AS8">
        <v>248</v>
      </c>
      <c r="AT8">
        <v>557</v>
      </c>
      <c r="AU8">
        <v>1.8700000000000001E-2</v>
      </c>
      <c r="AV8">
        <v>2.87</v>
      </c>
      <c r="AW8">
        <v>7.61</v>
      </c>
    </row>
    <row r="9" spans="1:50">
      <c r="A9" t="s">
        <v>14</v>
      </c>
      <c r="D9">
        <v>99.8</v>
      </c>
      <c r="E9">
        <v>11.2</v>
      </c>
      <c r="G9">
        <f>(E9*D9)/100</f>
        <v>11.1776</v>
      </c>
      <c r="I9">
        <v>11.2</v>
      </c>
      <c r="K9">
        <f t="shared" si="0"/>
        <v>11.1776</v>
      </c>
      <c r="M9" s="6"/>
      <c r="O9">
        <f t="shared" si="2"/>
        <v>11.1776</v>
      </c>
      <c r="P9" s="6">
        <f t="shared" si="3"/>
        <v>11.1776</v>
      </c>
      <c r="Q9" s="6"/>
      <c r="R9" s="6"/>
      <c r="T9">
        <f t="shared" si="4"/>
        <v>0</v>
      </c>
      <c r="U9">
        <f t="shared" si="5"/>
        <v>0</v>
      </c>
      <c r="V9">
        <f t="shared" si="6"/>
        <v>0</v>
      </c>
      <c r="W9">
        <f t="shared" si="7"/>
        <v>0</v>
      </c>
      <c r="X9">
        <f t="shared" si="8"/>
        <v>0</v>
      </c>
      <c r="Y9">
        <f t="shared" si="9"/>
        <v>0</v>
      </c>
      <c r="Z9">
        <f t="shared" si="10"/>
        <v>0</v>
      </c>
      <c r="AA9">
        <f t="shared" si="11"/>
        <v>0</v>
      </c>
      <c r="AB9">
        <f t="shared" si="12"/>
        <v>0.33599999999999997</v>
      </c>
      <c r="AC9">
        <f t="shared" si="13"/>
        <v>0</v>
      </c>
      <c r="AD9">
        <f t="shared" si="14"/>
        <v>0</v>
      </c>
      <c r="AE9">
        <f t="shared" si="15"/>
        <v>0.33599999999999997</v>
      </c>
      <c r="AF9">
        <f t="shared" si="16"/>
        <v>0</v>
      </c>
      <c r="AG9">
        <f t="shared" si="17"/>
        <v>0</v>
      </c>
      <c r="AH9">
        <f t="shared" si="18"/>
        <v>0</v>
      </c>
      <c r="AI9">
        <f t="shared" si="19"/>
        <v>0</v>
      </c>
      <c r="AJ9">
        <f t="shared" si="20"/>
        <v>3.3599999999999998E-2</v>
      </c>
      <c r="AK9">
        <f t="shared" si="21"/>
        <v>0</v>
      </c>
      <c r="AL9">
        <f t="shared" si="22"/>
        <v>0</v>
      </c>
      <c r="AM9">
        <f t="shared" si="23"/>
        <v>3.3599999999999998E-2</v>
      </c>
      <c r="AR9">
        <v>3</v>
      </c>
      <c r="AW9">
        <v>0.3</v>
      </c>
    </row>
    <row r="10" spans="1:50">
      <c r="A10" t="s">
        <v>15</v>
      </c>
      <c r="B10">
        <v>4</v>
      </c>
      <c r="D10">
        <v>82</v>
      </c>
      <c r="E10">
        <v>0.3</v>
      </c>
      <c r="I10">
        <v>0.3</v>
      </c>
      <c r="K10">
        <f t="shared" si="0"/>
        <v>0.24599999999999997</v>
      </c>
      <c r="L10">
        <f t="shared" si="1"/>
        <v>1.2E-2</v>
      </c>
      <c r="M10" s="6"/>
      <c r="O10">
        <f t="shared" si="2"/>
        <v>0</v>
      </c>
      <c r="P10" s="6">
        <f t="shared" si="3"/>
        <v>0.23399999999999996</v>
      </c>
      <c r="Q10" s="6"/>
      <c r="R10" s="6"/>
      <c r="T10">
        <f t="shared" si="4"/>
        <v>0</v>
      </c>
      <c r="U10">
        <f t="shared" si="5"/>
        <v>0</v>
      </c>
      <c r="V10">
        <f t="shared" si="6"/>
        <v>0</v>
      </c>
      <c r="W10">
        <f t="shared" si="7"/>
        <v>0</v>
      </c>
      <c r="X10">
        <f t="shared" si="8"/>
        <v>0</v>
      </c>
      <c r="Y10">
        <f t="shared" si="9"/>
        <v>0</v>
      </c>
      <c r="Z10">
        <f t="shared" si="10"/>
        <v>0</v>
      </c>
      <c r="AA10">
        <f t="shared" si="11"/>
        <v>0</v>
      </c>
      <c r="AB10">
        <f t="shared" si="12"/>
        <v>0</v>
      </c>
      <c r="AC10">
        <f t="shared" si="13"/>
        <v>0</v>
      </c>
      <c r="AD10">
        <f t="shared" si="14"/>
        <v>0</v>
      </c>
      <c r="AE10">
        <f t="shared" si="15"/>
        <v>0</v>
      </c>
      <c r="AF10">
        <f t="shared" si="16"/>
        <v>0</v>
      </c>
      <c r="AG10">
        <f t="shared" si="17"/>
        <v>0</v>
      </c>
      <c r="AH10">
        <f t="shared" si="18"/>
        <v>0</v>
      </c>
      <c r="AI10">
        <f t="shared" si="19"/>
        <v>0</v>
      </c>
      <c r="AJ10">
        <f t="shared" si="20"/>
        <v>0</v>
      </c>
      <c r="AK10">
        <f t="shared" si="21"/>
        <v>0</v>
      </c>
      <c r="AL10">
        <f t="shared" si="22"/>
        <v>0</v>
      </c>
      <c r="AM10">
        <f t="shared" si="23"/>
        <v>0</v>
      </c>
    </row>
    <row r="11" spans="1:50">
      <c r="A11" t="s">
        <v>16</v>
      </c>
      <c r="E11">
        <v>23</v>
      </c>
      <c r="I11">
        <v>23</v>
      </c>
      <c r="M11" s="6"/>
      <c r="T11">
        <f t="shared" si="4"/>
        <v>0</v>
      </c>
      <c r="U11">
        <f t="shared" si="5"/>
        <v>0</v>
      </c>
      <c r="V11">
        <f t="shared" si="6"/>
        <v>0</v>
      </c>
      <c r="W11">
        <f t="shared" si="7"/>
        <v>0</v>
      </c>
      <c r="X11">
        <f t="shared" si="8"/>
        <v>0</v>
      </c>
      <c r="Y11">
        <f t="shared" si="9"/>
        <v>0</v>
      </c>
      <c r="Z11">
        <f t="shared" si="10"/>
        <v>0</v>
      </c>
      <c r="AA11">
        <f t="shared" si="11"/>
        <v>0</v>
      </c>
      <c r="AB11">
        <f t="shared" si="12"/>
        <v>0</v>
      </c>
      <c r="AC11">
        <f t="shared" si="13"/>
        <v>0</v>
      </c>
      <c r="AD11">
        <f t="shared" si="14"/>
        <v>0</v>
      </c>
      <c r="AE11">
        <f t="shared" si="15"/>
        <v>0</v>
      </c>
      <c r="AF11">
        <f t="shared" si="16"/>
        <v>0</v>
      </c>
      <c r="AG11">
        <f t="shared" si="17"/>
        <v>0</v>
      </c>
      <c r="AH11">
        <f t="shared" si="18"/>
        <v>0</v>
      </c>
      <c r="AI11">
        <f t="shared" si="19"/>
        <v>0</v>
      </c>
      <c r="AJ11">
        <f t="shared" si="20"/>
        <v>0</v>
      </c>
      <c r="AK11">
        <f t="shared" si="21"/>
        <v>0</v>
      </c>
      <c r="AL11">
        <f t="shared" si="22"/>
        <v>0</v>
      </c>
      <c r="AM11">
        <f t="shared" si="23"/>
        <v>0</v>
      </c>
    </row>
    <row r="12" spans="1:50">
      <c r="A12" t="s">
        <v>17</v>
      </c>
      <c r="E12">
        <f>SUM(E4:E11)</f>
        <v>100</v>
      </c>
      <c r="F12">
        <f>F7+F6+F5+F4</f>
        <v>4.3879999999999999</v>
      </c>
      <c r="G12">
        <f>G9+G7+G6+G5+G4</f>
        <v>27.9116</v>
      </c>
      <c r="H12">
        <f>SUM(H4:H11)</f>
        <v>3.0439999999999996</v>
      </c>
      <c r="I12">
        <f>SUM(I4:I11)</f>
        <v>100</v>
      </c>
      <c r="J12">
        <f>SUM(J4:J11)</f>
        <v>4.2053000000000003</v>
      </c>
      <c r="K12">
        <f>SUM(K4:K11)</f>
        <v>28.334300000000002</v>
      </c>
      <c r="L12">
        <f>SUM(L4:L11)</f>
        <v>3.5122</v>
      </c>
      <c r="M12" s="6">
        <f>SUM(M4:M8)</f>
        <v>10.179399999999999</v>
      </c>
      <c r="O12">
        <f>SUM(O4:O10)</f>
        <v>20.479599999999998</v>
      </c>
      <c r="P12">
        <f>SUM(P4:P10)</f>
        <v>20.616800000000001</v>
      </c>
      <c r="S12" t="s">
        <v>79</v>
      </c>
      <c r="T12" s="10">
        <f>SUM(T4:T11)</f>
        <v>0.92199999999999993</v>
      </c>
      <c r="U12" s="10">
        <f t="shared" ref="U12:AM12" si="24">SUM(U4:U11)</f>
        <v>4.9200000000000001E-2</v>
      </c>
      <c r="V12" s="10">
        <f t="shared" si="24"/>
        <v>0.17033999999999999</v>
      </c>
      <c r="W12" s="10">
        <f t="shared" si="24"/>
        <v>18.283000000000001</v>
      </c>
      <c r="X12" s="10">
        <f t="shared" si="24"/>
        <v>1.0265000000000002</v>
      </c>
      <c r="Y12" s="10">
        <f t="shared" si="24"/>
        <v>7.7060000000000003E-2</v>
      </c>
      <c r="Z12" s="10">
        <f t="shared" si="24"/>
        <v>0.16524600000000003</v>
      </c>
      <c r="AA12" s="10">
        <f t="shared" si="24"/>
        <v>19.554000000000006</v>
      </c>
      <c r="AB12" s="10">
        <f t="shared" si="24"/>
        <v>134.32400000000001</v>
      </c>
      <c r="AC12" s="10">
        <f t="shared" si="24"/>
        <v>15.523</v>
      </c>
      <c r="AD12" s="10">
        <f t="shared" si="24"/>
        <v>101.22999999999999</v>
      </c>
      <c r="AE12" s="10">
        <f t="shared" si="24"/>
        <v>130.1054</v>
      </c>
      <c r="AF12" s="10">
        <f t="shared" si="24"/>
        <v>21.9895</v>
      </c>
      <c r="AG12" s="10">
        <f t="shared" si="24"/>
        <v>111.68380000000002</v>
      </c>
      <c r="AH12" s="10">
        <f t="shared" si="24"/>
        <v>1.8159999999999999E-3</v>
      </c>
      <c r="AI12" s="10">
        <f t="shared" si="24"/>
        <v>0.44886000000000004</v>
      </c>
      <c r="AJ12" s="10">
        <f t="shared" si="24"/>
        <v>0.1275</v>
      </c>
      <c r="AK12" s="10">
        <f t="shared" si="24"/>
        <v>2.2992000000000004E-3</v>
      </c>
      <c r="AL12" s="10">
        <f t="shared" si="24"/>
        <v>0.50596600000000003</v>
      </c>
      <c r="AM12" s="10">
        <f t="shared" si="24"/>
        <v>0.34964000000000006</v>
      </c>
      <c r="AP12" s="22"/>
      <c r="AQ12" s="22"/>
    </row>
    <row r="13" spans="1:50">
      <c r="A13" t="s">
        <v>18</v>
      </c>
      <c r="F13" s="1">
        <f>F12</f>
        <v>4.3879999999999999</v>
      </c>
      <c r="G13" s="1">
        <f>G12</f>
        <v>27.9116</v>
      </c>
      <c r="H13" s="1">
        <f>H12</f>
        <v>3.0439999999999996</v>
      </c>
      <c r="J13" s="1">
        <f>J12</f>
        <v>4.2053000000000003</v>
      </c>
      <c r="K13" s="1">
        <f>K12</f>
        <v>28.334300000000002</v>
      </c>
      <c r="L13" s="1">
        <f>L12</f>
        <v>3.5122</v>
      </c>
      <c r="O13">
        <v>20.48</v>
      </c>
      <c r="P13">
        <v>20.62</v>
      </c>
    </row>
    <row r="17" spans="16:44">
      <c r="S17" s="24" t="s">
        <v>80</v>
      </c>
      <c r="T17" s="24"/>
      <c r="U17" s="24"/>
      <c r="V17" s="24"/>
      <c r="W17" s="24"/>
      <c r="X17" s="24"/>
      <c r="Y17" s="24"/>
      <c r="Z17" s="24"/>
      <c r="AA17" s="24"/>
      <c r="AB17" s="24"/>
      <c r="AF17" s="25" t="s">
        <v>82</v>
      </c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6:44">
      <c r="S18" s="22" t="s">
        <v>59</v>
      </c>
      <c r="T18" s="22"/>
      <c r="U18" s="22"/>
      <c r="V18" s="22"/>
      <c r="W18" s="22" t="s">
        <v>66</v>
      </c>
      <c r="X18" s="22"/>
      <c r="Y18" s="22"/>
      <c r="Z18" s="22" t="s">
        <v>71</v>
      </c>
      <c r="AA18" s="22"/>
      <c r="AB18" s="22"/>
      <c r="AF18" s="22" t="s">
        <v>59</v>
      </c>
      <c r="AG18" s="22"/>
      <c r="AH18" s="22"/>
      <c r="AI18" s="22"/>
      <c r="AJ18" s="22" t="s">
        <v>66</v>
      </c>
      <c r="AK18" s="22"/>
      <c r="AL18" s="22"/>
      <c r="AM18" s="22" t="s">
        <v>71</v>
      </c>
      <c r="AN18" s="22"/>
      <c r="AO18" s="22"/>
    </row>
    <row r="19" spans="16:44">
      <c r="S19" t="s">
        <v>75</v>
      </c>
      <c r="T19" t="s">
        <v>65</v>
      </c>
      <c r="U19" t="s">
        <v>62</v>
      </c>
      <c r="V19" t="s">
        <v>63</v>
      </c>
      <c r="W19" t="s">
        <v>70</v>
      </c>
      <c r="X19" t="s">
        <v>68</v>
      </c>
      <c r="Y19" t="s">
        <v>69</v>
      </c>
      <c r="Z19" t="s">
        <v>72</v>
      </c>
      <c r="AA19" t="s">
        <v>73</v>
      </c>
      <c r="AB19" t="s">
        <v>74</v>
      </c>
      <c r="AF19" t="s">
        <v>60</v>
      </c>
      <c r="AG19" t="s">
        <v>65</v>
      </c>
      <c r="AH19" t="s">
        <v>62</v>
      </c>
      <c r="AI19" t="s">
        <v>63</v>
      </c>
      <c r="AJ19" t="s">
        <v>70</v>
      </c>
      <c r="AK19" t="s">
        <v>68</v>
      </c>
      <c r="AL19" t="s">
        <v>69</v>
      </c>
      <c r="AM19" t="s">
        <v>72</v>
      </c>
      <c r="AN19" t="s">
        <v>73</v>
      </c>
      <c r="AO19" t="s">
        <v>74</v>
      </c>
      <c r="AP19" t="s">
        <v>88</v>
      </c>
      <c r="AQ19" t="s">
        <v>87</v>
      </c>
      <c r="AR19" t="s">
        <v>89</v>
      </c>
    </row>
    <row r="20" spans="16:44">
      <c r="P20" s="22" t="s">
        <v>81</v>
      </c>
      <c r="Q20" s="22"/>
      <c r="R20" s="22"/>
      <c r="S20">
        <v>90</v>
      </c>
      <c r="T20">
        <v>15</v>
      </c>
      <c r="U20">
        <v>1.8</v>
      </c>
      <c r="V20">
        <v>500</v>
      </c>
      <c r="W20">
        <v>1000</v>
      </c>
      <c r="X20">
        <v>400</v>
      </c>
      <c r="Y20">
        <v>800</v>
      </c>
      <c r="Z20">
        <v>7.0000000000000007E-2</v>
      </c>
      <c r="AA20">
        <v>12</v>
      </c>
      <c r="AB20">
        <v>10</v>
      </c>
      <c r="AD20" s="22" t="s">
        <v>83</v>
      </c>
      <c r="AE20" s="22"/>
      <c r="AF20" s="6">
        <f>(T12/S20)*100</f>
        <v>1.0244444444444443</v>
      </c>
      <c r="AG20" s="6">
        <f>(U12/T20)*100</f>
        <v>0.32800000000000001</v>
      </c>
      <c r="AH20" s="6">
        <f>(V12/U20)*100</f>
        <v>9.4633333333333312</v>
      </c>
      <c r="AI20" s="6">
        <f>(W12/V20)*100</f>
        <v>3.6566000000000001</v>
      </c>
      <c r="AJ20" s="6">
        <f>(AB12/W20)*100</f>
        <v>13.432399999999999</v>
      </c>
      <c r="AK20" s="6">
        <f>(AC12/X20)*100</f>
        <v>3.8807500000000004</v>
      </c>
      <c r="AL20" s="6">
        <f>(AD12/Y20)*100</f>
        <v>12.65375</v>
      </c>
      <c r="AM20" s="6">
        <f>(AH12/Z20)*100</f>
        <v>2.5942857142857139</v>
      </c>
      <c r="AN20" s="6">
        <f>(AI12/AA20)*100</f>
        <v>3.7404999999999999</v>
      </c>
      <c r="AO20" s="6">
        <f>(AJ12/AB20)*100</f>
        <v>1.2750000000000001</v>
      </c>
      <c r="AP20" s="6">
        <f>(H13/111)*100</f>
        <v>2.7423423423423419</v>
      </c>
      <c r="AQ20" s="6">
        <f>(F13/144)*100</f>
        <v>3.0472222222222221</v>
      </c>
      <c r="AR20" s="6">
        <f>(O13/550)*100</f>
        <v>3.7236363636363636</v>
      </c>
    </row>
    <row r="21" spans="16:44">
      <c r="AC21" s="22" t="s">
        <v>52</v>
      </c>
      <c r="AD21" s="22"/>
      <c r="AE21" s="22"/>
      <c r="AF21" s="6">
        <f>(X12/S20)*100</f>
        <v>1.1405555555555558</v>
      </c>
      <c r="AG21" s="6">
        <f>(Y12/T20)*100</f>
        <v>0.51373333333333326</v>
      </c>
      <c r="AH21" s="6">
        <f>(Z12/U20)*100</f>
        <v>9.1803333333333352</v>
      </c>
      <c r="AI21" s="6">
        <f>(AA12/V20)*100</f>
        <v>3.9108000000000009</v>
      </c>
      <c r="AJ21" s="6">
        <f>(AE12/W20)*100</f>
        <v>13.010540000000001</v>
      </c>
      <c r="AK21" s="6">
        <f>(AF12/X20)*100</f>
        <v>5.4973749999999999</v>
      </c>
      <c r="AL21" s="6">
        <f>(AG12/Y20)*100</f>
        <v>13.960475000000002</v>
      </c>
      <c r="AM21" s="6">
        <f>(AK12/Z20)*100</f>
        <v>3.2845714285714291</v>
      </c>
      <c r="AN21" s="6">
        <f>(AL12/AA20)*100</f>
        <v>4.2163833333333338</v>
      </c>
      <c r="AO21" s="6">
        <f>(AM12/AB20)*100</f>
        <v>3.4964000000000008</v>
      </c>
      <c r="AP21" s="6">
        <f>(L13/111)*100</f>
        <v>3.164144144144144</v>
      </c>
      <c r="AQ21" s="6">
        <f>(J13/144)*100</f>
        <v>2.9203472222222224</v>
      </c>
      <c r="AR21" s="6">
        <f>(P13/550)*100</f>
        <v>3.7490909090909095</v>
      </c>
    </row>
    <row r="24" spans="16:44">
      <c r="T24" s="23" t="s">
        <v>85</v>
      </c>
      <c r="U24" s="23"/>
      <c r="V24" s="23"/>
      <c r="W24" s="23"/>
      <c r="AC24" s="22" t="s">
        <v>90</v>
      </c>
      <c r="AD24" s="22"/>
      <c r="AE24" s="22"/>
      <c r="AF24" t="s">
        <v>75</v>
      </c>
      <c r="AG24" t="s">
        <v>65</v>
      </c>
      <c r="AH24" t="s">
        <v>62</v>
      </c>
      <c r="AI24" t="s">
        <v>63</v>
      </c>
      <c r="AJ24" t="s">
        <v>70</v>
      </c>
      <c r="AK24" t="s">
        <v>68</v>
      </c>
      <c r="AL24" t="s">
        <v>69</v>
      </c>
      <c r="AM24" t="s">
        <v>72</v>
      </c>
      <c r="AN24" t="s">
        <v>73</v>
      </c>
      <c r="AO24" t="s">
        <v>74</v>
      </c>
      <c r="AP24" t="s">
        <v>88</v>
      </c>
      <c r="AQ24" t="s">
        <v>87</v>
      </c>
      <c r="AR24" t="s">
        <v>89</v>
      </c>
    </row>
    <row r="25" spans="16:44">
      <c r="T25" s="22" t="s">
        <v>83</v>
      </c>
      <c r="U25" s="22"/>
      <c r="V25" s="22" t="s">
        <v>84</v>
      </c>
      <c r="W25" s="22"/>
      <c r="AC25" s="22" t="s">
        <v>52</v>
      </c>
      <c r="AD25" s="22"/>
      <c r="AE25" s="22"/>
      <c r="AF25">
        <v>1.1399999999999999</v>
      </c>
      <c r="AG25">
        <v>0.51</v>
      </c>
      <c r="AH25">
        <v>9.18</v>
      </c>
      <c r="AI25">
        <v>3.91</v>
      </c>
      <c r="AJ25">
        <v>13.01</v>
      </c>
      <c r="AK25">
        <v>5.5</v>
      </c>
      <c r="AL25">
        <v>13.96</v>
      </c>
      <c r="AM25">
        <v>3.28</v>
      </c>
      <c r="AN25">
        <v>4.22</v>
      </c>
      <c r="AO25">
        <v>3.5</v>
      </c>
      <c r="AP25">
        <v>3.16</v>
      </c>
      <c r="AQ25">
        <v>2.92</v>
      </c>
      <c r="AR25">
        <v>3.75</v>
      </c>
    </row>
    <row r="26" spans="16:44">
      <c r="T26" s="21">
        <f>(F13*9)+(H13*4)+(O13*4)</f>
        <v>133.58799999999999</v>
      </c>
      <c r="U26" s="21"/>
      <c r="V26" s="21">
        <f>(J13*9)+(L13*4)+(P13*4)</f>
        <v>134.37650000000002</v>
      </c>
      <c r="W26" s="21"/>
    </row>
  </sheetData>
  <mergeCells count="38">
    <mergeCell ref="AF17:AO17"/>
    <mergeCell ref="AJ18:AL18"/>
    <mergeCell ref="AD20:AE20"/>
    <mergeCell ref="AF18:AI18"/>
    <mergeCell ref="V25:W25"/>
    <mergeCell ref="S17:AB17"/>
    <mergeCell ref="S18:V18"/>
    <mergeCell ref="W18:Y18"/>
    <mergeCell ref="Z18:AB18"/>
    <mergeCell ref="AP12:AQ12"/>
    <mergeCell ref="AC21:AE21"/>
    <mergeCell ref="AC25:AE25"/>
    <mergeCell ref="AC24:AE24"/>
    <mergeCell ref="AM18:AO18"/>
    <mergeCell ref="T26:U26"/>
    <mergeCell ref="V26:W26"/>
    <mergeCell ref="P20:R20"/>
    <mergeCell ref="AR1:AT2"/>
    <mergeCell ref="AN1:AQ2"/>
    <mergeCell ref="X2:AA2"/>
    <mergeCell ref="T1:AA1"/>
    <mergeCell ref="T2:W2"/>
    <mergeCell ref="T24:W24"/>
    <mergeCell ref="T25:U25"/>
    <mergeCell ref="AU1:AW2"/>
    <mergeCell ref="AB2:AD2"/>
    <mergeCell ref="AE2:AG2"/>
    <mergeCell ref="AB1:AG1"/>
    <mergeCell ref="AH1:AM1"/>
    <mergeCell ref="AH2:AJ2"/>
    <mergeCell ref="AK2:AM2"/>
    <mergeCell ref="E2:H2"/>
    <mergeCell ref="I2:L2"/>
    <mergeCell ref="E1:L1"/>
    <mergeCell ref="A1:A3"/>
    <mergeCell ref="B1:B3"/>
    <mergeCell ref="C1:C3"/>
    <mergeCell ref="D1:D3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Рецептура с протеином 3%</vt:lpstr>
      <vt:lpstr>АК состав для новых продуктов</vt:lpstr>
      <vt:lpstr>Рецептура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2021-01-04T19:14:31Z</dcterms:modified>
</cp:coreProperties>
</file>