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_ria\OneDrive\Документы\РАБОТА\неопубликованное\Хипс\для редакции\"/>
    </mc:Choice>
  </mc:AlternateContent>
  <bookViews>
    <workbookView xWindow="0" yWindow="0" windowWidth="23040" windowHeight="9384"/>
  </bookViews>
  <sheets>
    <sheet name="профилограмма рис. 4" sheetId="1" r:id="rId1"/>
    <sheet name="Растворимость белка" sheetId="2" r:id="rId2"/>
    <sheet name="Степень денатурации" sheetId="3" r:id="rId3"/>
    <sheet name="реология" sheetId="4" r:id="rId4"/>
    <sheet name="ПНС" sheetId="5" r:id="rId5"/>
    <sheet name="ВУС" sheetId="6" r:id="rId6"/>
    <sheet name="рис. 6 ПНС" sheetId="7" r:id="rId7"/>
  </sheets>
  <externalReferences>
    <externalReference r:id="rId8"/>
    <externalReference r:id="rId9"/>
    <externalReference r:id="rId10"/>
    <externalReference r:id="rId11"/>
    <externalReference r:id="rId1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7" l="1"/>
  <c r="O18" i="7" s="1"/>
  <c r="P18" i="7" s="1"/>
  <c r="M18" i="7"/>
  <c r="L18" i="7"/>
  <c r="O17" i="7"/>
  <c r="P17" i="7" s="1"/>
  <c r="N17" i="7"/>
  <c r="M17" i="7"/>
  <c r="L17" i="7"/>
  <c r="O16" i="7"/>
  <c r="P16" i="7" s="1"/>
  <c r="N16" i="7"/>
  <c r="M16" i="7"/>
  <c r="L16" i="7"/>
  <c r="O15" i="7"/>
  <c r="P15" i="7" s="1"/>
  <c r="N15" i="7"/>
  <c r="M15" i="7"/>
  <c r="L15" i="7"/>
  <c r="N14" i="7"/>
  <c r="O14" i="7" s="1"/>
  <c r="P14" i="7" s="1"/>
  <c r="M14" i="7"/>
  <c r="L14" i="7"/>
  <c r="N13" i="7"/>
  <c r="O13" i="7" s="1"/>
  <c r="M13" i="7"/>
  <c r="P12" i="7"/>
  <c r="O12" i="7"/>
  <c r="N12" i="7"/>
  <c r="M12" i="7"/>
  <c r="L12" i="7"/>
  <c r="N9" i="7"/>
  <c r="O9" i="7" s="1"/>
  <c r="P9" i="7" s="1"/>
  <c r="M9" i="7"/>
  <c r="L9" i="7"/>
  <c r="N8" i="7"/>
  <c r="O8" i="7" s="1"/>
  <c r="P8" i="7" s="1"/>
  <c r="M8" i="7"/>
  <c r="L8" i="7"/>
  <c r="O7" i="7"/>
  <c r="P7" i="7" s="1"/>
  <c r="N7" i="7"/>
  <c r="M7" i="7"/>
  <c r="L7" i="7"/>
  <c r="M6" i="7"/>
  <c r="L6" i="7"/>
  <c r="N6" i="7" s="1"/>
  <c r="O6" i="7" s="1"/>
  <c r="P6" i="7" s="1"/>
  <c r="O5" i="7"/>
  <c r="P5" i="7" s="1"/>
  <c r="N5" i="7"/>
  <c r="M5" i="7"/>
  <c r="N4" i="7"/>
  <c r="O4" i="7" s="1"/>
  <c r="P4" i="7" s="1"/>
  <c r="Q4" i="7" s="1"/>
  <c r="M4" i="7"/>
  <c r="L4" i="7"/>
  <c r="P13" i="7" l="1"/>
  <c r="Q12" i="7" s="1"/>
  <c r="O21" i="7"/>
  <c r="O20" i="7"/>
  <c r="K18" i="6" l="1"/>
  <c r="N20" i="6"/>
  <c r="N19" i="6"/>
  <c r="N18" i="6"/>
  <c r="M20" i="6"/>
  <c r="M19" i="6"/>
  <c r="M18" i="6"/>
  <c r="J18" i="6"/>
  <c r="G26" i="6"/>
  <c r="I26" i="6" s="1"/>
  <c r="I25" i="6"/>
  <c r="K24" i="6" s="1"/>
  <c r="G25" i="6"/>
  <c r="G24" i="6"/>
  <c r="I23" i="6"/>
  <c r="G23" i="6"/>
  <c r="G22" i="6"/>
  <c r="I22" i="6" s="1"/>
  <c r="G21" i="6"/>
  <c r="G20" i="6"/>
  <c r="I20" i="6" s="1"/>
  <c r="G19" i="6"/>
  <c r="I19" i="6" s="1"/>
  <c r="G18" i="6"/>
  <c r="I18" i="6" s="1"/>
  <c r="H15" i="6"/>
  <c r="H14" i="6"/>
  <c r="H13" i="6"/>
  <c r="H12" i="6"/>
  <c r="H11" i="6"/>
  <c r="H10" i="6"/>
  <c r="H9" i="6"/>
  <c r="H16" i="5"/>
  <c r="H15" i="5"/>
  <c r="H14" i="5"/>
  <c r="H11" i="5"/>
  <c r="N8" i="5"/>
  <c r="O8" i="5" s="1"/>
  <c r="P8" i="5" s="1"/>
  <c r="M8" i="5"/>
  <c r="L8" i="5"/>
  <c r="N7" i="5"/>
  <c r="O7" i="5" s="1"/>
  <c r="P7" i="5" s="1"/>
  <c r="M7" i="5"/>
  <c r="H13" i="5" s="1"/>
  <c r="L7" i="5"/>
  <c r="M6" i="5"/>
  <c r="L6" i="5"/>
  <c r="N6" i="5" s="1"/>
  <c r="O6" i="5" s="1"/>
  <c r="P6" i="5" s="1"/>
  <c r="M5" i="5"/>
  <c r="H12" i="5" s="1"/>
  <c r="L5" i="5"/>
  <c r="N5" i="5" s="1"/>
  <c r="O5" i="5" s="1"/>
  <c r="P5" i="5" s="1"/>
  <c r="N4" i="5"/>
  <c r="O4" i="5" s="1"/>
  <c r="P4" i="5" s="1"/>
  <c r="M4" i="5"/>
  <c r="M3" i="5"/>
  <c r="L3" i="5"/>
  <c r="N3" i="5" s="1"/>
  <c r="O3" i="5" s="1"/>
  <c r="P3" i="5" s="1"/>
  <c r="Q3" i="5" s="1"/>
  <c r="K21" i="6" l="1"/>
  <c r="J21" i="6"/>
  <c r="I11" i="6"/>
  <c r="J24" i="6"/>
  <c r="I9" i="6"/>
  <c r="I13" i="6"/>
  <c r="E169" i="4" l="1"/>
  <c r="F169" i="4" s="1"/>
  <c r="G169" i="4" s="1"/>
  <c r="E168" i="4"/>
  <c r="F168" i="4" s="1"/>
  <c r="G168" i="4" s="1"/>
  <c r="F167" i="4"/>
  <c r="G167" i="4" s="1"/>
  <c r="E167" i="4"/>
  <c r="F166" i="4"/>
  <c r="G166" i="4" s="1"/>
  <c r="E166" i="4"/>
  <c r="E165" i="4"/>
  <c r="F165" i="4" s="1"/>
  <c r="G165" i="4" s="1"/>
  <c r="G164" i="4"/>
  <c r="F164" i="4"/>
  <c r="E164" i="4"/>
  <c r="E163" i="4"/>
  <c r="F163" i="4" s="1"/>
  <c r="G163" i="4" s="1"/>
  <c r="E162" i="4"/>
  <c r="F162" i="4" s="1"/>
  <c r="G162" i="4" s="1"/>
  <c r="E161" i="4"/>
  <c r="F161" i="4" s="1"/>
  <c r="G161" i="4" s="1"/>
  <c r="E160" i="4"/>
  <c r="F160" i="4" s="1"/>
  <c r="G160" i="4" s="1"/>
  <c r="F159" i="4"/>
  <c r="G159" i="4" s="1"/>
  <c r="E159" i="4"/>
  <c r="F158" i="4"/>
  <c r="G158" i="4" s="1"/>
  <c r="E158" i="4"/>
  <c r="E157" i="4"/>
  <c r="F157" i="4" s="1"/>
  <c r="G157" i="4" s="1"/>
  <c r="G156" i="4"/>
  <c r="F156" i="4"/>
  <c r="E156" i="4"/>
  <c r="G155" i="4"/>
  <c r="F155" i="4"/>
  <c r="E155" i="4"/>
  <c r="E154" i="4"/>
  <c r="F154" i="4" s="1"/>
  <c r="G154" i="4" s="1"/>
  <c r="E153" i="4"/>
  <c r="F153" i="4" s="1"/>
  <c r="G153" i="4" s="1"/>
  <c r="E152" i="4"/>
  <c r="F152" i="4" s="1"/>
  <c r="G152" i="4" s="1"/>
  <c r="F151" i="4"/>
  <c r="G151" i="4" s="1"/>
  <c r="E151" i="4"/>
  <c r="F150" i="4"/>
  <c r="G150" i="4" s="1"/>
  <c r="E150" i="4"/>
  <c r="E149" i="4"/>
  <c r="F149" i="4" s="1"/>
  <c r="G149" i="4" s="1"/>
  <c r="G148" i="4"/>
  <c r="F148" i="4"/>
  <c r="E148" i="4"/>
  <c r="G147" i="4"/>
  <c r="F147" i="4"/>
  <c r="E147" i="4"/>
  <c r="E141" i="4"/>
  <c r="F141" i="4" s="1"/>
  <c r="G141" i="4" s="1"/>
  <c r="E140" i="4"/>
  <c r="F140" i="4" s="1"/>
  <c r="G140" i="4" s="1"/>
  <c r="E139" i="4"/>
  <c r="F139" i="4" s="1"/>
  <c r="G139" i="4" s="1"/>
  <c r="F138" i="4"/>
  <c r="G138" i="4" s="1"/>
  <c r="E138" i="4"/>
  <c r="F137" i="4"/>
  <c r="G137" i="4" s="1"/>
  <c r="E137" i="4"/>
  <c r="E136" i="4"/>
  <c r="F136" i="4" s="1"/>
  <c r="G136" i="4" s="1"/>
  <c r="G135" i="4"/>
  <c r="F135" i="4"/>
  <c r="E135" i="4"/>
  <c r="G134" i="4"/>
  <c r="F134" i="4"/>
  <c r="E134" i="4"/>
  <c r="E133" i="4"/>
  <c r="F133" i="4" s="1"/>
  <c r="G133" i="4" s="1"/>
  <c r="E132" i="4"/>
  <c r="F132" i="4" s="1"/>
  <c r="G132" i="4" s="1"/>
  <c r="E131" i="4"/>
  <c r="F131" i="4" s="1"/>
  <c r="G131" i="4" s="1"/>
  <c r="F130" i="4"/>
  <c r="G130" i="4" s="1"/>
  <c r="E130" i="4"/>
  <c r="F129" i="4"/>
  <c r="G129" i="4" s="1"/>
  <c r="E129" i="4"/>
  <c r="E128" i="4"/>
  <c r="F128" i="4" s="1"/>
  <c r="G128" i="4" s="1"/>
  <c r="G127" i="4"/>
  <c r="F127" i="4"/>
  <c r="E127" i="4"/>
  <c r="G126" i="4"/>
  <c r="F126" i="4"/>
  <c r="E126" i="4"/>
  <c r="E125" i="4"/>
  <c r="F125" i="4" s="1"/>
  <c r="G125" i="4" s="1"/>
  <c r="E124" i="4"/>
  <c r="F124" i="4" s="1"/>
  <c r="G124" i="4" s="1"/>
  <c r="E123" i="4"/>
  <c r="F123" i="4" s="1"/>
  <c r="G123" i="4" s="1"/>
  <c r="F122" i="4"/>
  <c r="G122" i="4" s="1"/>
  <c r="E122" i="4"/>
  <c r="F121" i="4"/>
  <c r="G121" i="4" s="1"/>
  <c r="E121" i="4"/>
  <c r="E120" i="4"/>
  <c r="F120" i="4" s="1"/>
  <c r="G120" i="4" s="1"/>
  <c r="G119" i="4"/>
  <c r="F119" i="4"/>
  <c r="E119" i="4"/>
  <c r="G113" i="4"/>
  <c r="F113" i="4"/>
  <c r="E113" i="4"/>
  <c r="E112" i="4"/>
  <c r="F112" i="4" s="1"/>
  <c r="G112" i="4" s="1"/>
  <c r="E111" i="4"/>
  <c r="F111" i="4" s="1"/>
  <c r="G111" i="4" s="1"/>
  <c r="E110" i="4"/>
  <c r="F110" i="4" s="1"/>
  <c r="G110" i="4" s="1"/>
  <c r="F109" i="4"/>
  <c r="G109" i="4" s="1"/>
  <c r="E109" i="4"/>
  <c r="F108" i="4"/>
  <c r="G108" i="4" s="1"/>
  <c r="E108" i="4"/>
  <c r="E107" i="4"/>
  <c r="F107" i="4" s="1"/>
  <c r="G107" i="4" s="1"/>
  <c r="E106" i="4"/>
  <c r="F106" i="4" s="1"/>
  <c r="G106" i="4" s="1"/>
  <c r="G105" i="4"/>
  <c r="F105" i="4"/>
  <c r="E105" i="4"/>
  <c r="E104" i="4"/>
  <c r="F104" i="4" s="1"/>
  <c r="G104" i="4" s="1"/>
  <c r="E103" i="4"/>
  <c r="F103" i="4" s="1"/>
  <c r="G103" i="4" s="1"/>
  <c r="E102" i="4"/>
  <c r="F102" i="4" s="1"/>
  <c r="G102" i="4" s="1"/>
  <c r="F101" i="4"/>
  <c r="G101" i="4" s="1"/>
  <c r="E101" i="4"/>
  <c r="F100" i="4"/>
  <c r="G100" i="4" s="1"/>
  <c r="E100" i="4"/>
  <c r="E99" i="4"/>
  <c r="F99" i="4" s="1"/>
  <c r="G99" i="4" s="1"/>
  <c r="E98" i="4"/>
  <c r="F98" i="4" s="1"/>
  <c r="G98" i="4" s="1"/>
  <c r="E97" i="4"/>
  <c r="F97" i="4" s="1"/>
  <c r="G97" i="4" s="1"/>
  <c r="F96" i="4"/>
  <c r="G96" i="4" s="1"/>
  <c r="E96" i="4"/>
  <c r="G95" i="4"/>
  <c r="F95" i="4"/>
  <c r="E95" i="4"/>
  <c r="E94" i="4"/>
  <c r="F94" i="4" s="1"/>
  <c r="G94" i="4" s="1"/>
  <c r="E93" i="4"/>
  <c r="F93" i="4" s="1"/>
  <c r="G93" i="4" s="1"/>
  <c r="E92" i="4"/>
  <c r="F92" i="4" s="1"/>
  <c r="G92" i="4" s="1"/>
  <c r="K91" i="4"/>
  <c r="J91" i="4"/>
  <c r="E91" i="4"/>
  <c r="F91" i="4" s="1"/>
  <c r="G91" i="4" s="1"/>
  <c r="E84" i="4"/>
  <c r="F84" i="4" s="1"/>
  <c r="G84" i="4" s="1"/>
  <c r="F83" i="4"/>
  <c r="G83" i="4" s="1"/>
  <c r="E83" i="4"/>
  <c r="F82" i="4"/>
  <c r="G82" i="4" s="1"/>
  <c r="E82" i="4"/>
  <c r="E81" i="4"/>
  <c r="F81" i="4" s="1"/>
  <c r="G81" i="4" s="1"/>
  <c r="G80" i="4"/>
  <c r="F80" i="4"/>
  <c r="E80" i="4"/>
  <c r="G79" i="4"/>
  <c r="F79" i="4"/>
  <c r="E79" i="4"/>
  <c r="E78" i="4"/>
  <c r="F78" i="4" s="1"/>
  <c r="G78" i="4" s="1"/>
  <c r="E77" i="4"/>
  <c r="F77" i="4" s="1"/>
  <c r="G77" i="4" s="1"/>
  <c r="E76" i="4"/>
  <c r="F76" i="4" s="1"/>
  <c r="G76" i="4" s="1"/>
  <c r="F75" i="4"/>
  <c r="G75" i="4" s="1"/>
  <c r="E75" i="4"/>
  <c r="F74" i="4"/>
  <c r="G74" i="4" s="1"/>
  <c r="E74" i="4"/>
  <c r="E73" i="4"/>
  <c r="F73" i="4" s="1"/>
  <c r="G73" i="4" s="1"/>
  <c r="G72" i="4"/>
  <c r="F72" i="4"/>
  <c r="E72" i="4"/>
  <c r="G71" i="4"/>
  <c r="F71" i="4"/>
  <c r="E71" i="4"/>
  <c r="E70" i="4"/>
  <c r="F70" i="4" s="1"/>
  <c r="G70" i="4" s="1"/>
  <c r="F69" i="4"/>
  <c r="G69" i="4" s="1"/>
  <c r="E69" i="4"/>
  <c r="E68" i="4"/>
  <c r="F68" i="4" s="1"/>
  <c r="G68" i="4" s="1"/>
  <c r="E67" i="4"/>
  <c r="F67" i="4" s="1"/>
  <c r="G67" i="4" s="1"/>
  <c r="E66" i="4"/>
  <c r="F66" i="4" s="1"/>
  <c r="G66" i="4" s="1"/>
  <c r="F65" i="4"/>
  <c r="G65" i="4" s="1"/>
  <c r="E65" i="4"/>
  <c r="F64" i="4"/>
  <c r="G64" i="4" s="1"/>
  <c r="E64" i="4"/>
  <c r="K63" i="4"/>
  <c r="J63" i="4"/>
  <c r="F63" i="4"/>
  <c r="G63" i="4" s="1"/>
  <c r="E63" i="4"/>
  <c r="F62" i="4"/>
  <c r="G62" i="4" s="1"/>
  <c r="E62" i="4"/>
  <c r="E54" i="4"/>
  <c r="F54" i="4" s="1"/>
  <c r="G54" i="4" s="1"/>
  <c r="G53" i="4"/>
  <c r="F53" i="4"/>
  <c r="E53" i="4"/>
  <c r="G52" i="4"/>
  <c r="F52" i="4"/>
  <c r="E52" i="4"/>
  <c r="E51" i="4"/>
  <c r="F51" i="4" s="1"/>
  <c r="G51" i="4" s="1"/>
  <c r="E50" i="4"/>
  <c r="F50" i="4" s="1"/>
  <c r="G50" i="4" s="1"/>
  <c r="E49" i="4"/>
  <c r="F49" i="4" s="1"/>
  <c r="G49" i="4" s="1"/>
  <c r="F48" i="4"/>
  <c r="G48" i="4" s="1"/>
  <c r="E48" i="4"/>
  <c r="F47" i="4"/>
  <c r="G47" i="4" s="1"/>
  <c r="E47" i="4"/>
  <c r="E46" i="4"/>
  <c r="F46" i="4" s="1"/>
  <c r="G46" i="4" s="1"/>
  <c r="G45" i="4"/>
  <c r="F45" i="4"/>
  <c r="E45" i="4"/>
  <c r="E44" i="4"/>
  <c r="F44" i="4" s="1"/>
  <c r="G44" i="4" s="1"/>
  <c r="E43" i="4"/>
  <c r="F43" i="4" s="1"/>
  <c r="G43" i="4" s="1"/>
  <c r="E42" i="4"/>
  <c r="F42" i="4" s="1"/>
  <c r="G42" i="4" s="1"/>
  <c r="E41" i="4"/>
  <c r="F41" i="4" s="1"/>
  <c r="G41" i="4" s="1"/>
  <c r="F40" i="4"/>
  <c r="G40" i="4" s="1"/>
  <c r="E40" i="4"/>
  <c r="E39" i="4"/>
  <c r="F39" i="4" s="1"/>
  <c r="G39" i="4" s="1"/>
  <c r="E38" i="4"/>
  <c r="F38" i="4" s="1"/>
  <c r="G38" i="4" s="1"/>
  <c r="F37" i="4"/>
  <c r="G37" i="4" s="1"/>
  <c r="E37" i="4"/>
  <c r="E36" i="4"/>
  <c r="F36" i="4" s="1"/>
  <c r="G36" i="4" s="1"/>
  <c r="G35" i="4"/>
  <c r="F35" i="4"/>
  <c r="E35" i="4"/>
  <c r="E34" i="4"/>
  <c r="F34" i="4" s="1"/>
  <c r="G34" i="4" s="1"/>
  <c r="K33" i="4"/>
  <c r="J33" i="4"/>
  <c r="G33" i="4"/>
  <c r="F33" i="4"/>
  <c r="E33" i="4"/>
  <c r="E32" i="4"/>
  <c r="F32" i="4" s="1"/>
  <c r="G32" i="4" s="1"/>
  <c r="E26" i="4"/>
  <c r="F26" i="4" s="1"/>
  <c r="G26" i="4" s="1"/>
  <c r="E25" i="4"/>
  <c r="F25" i="4" s="1"/>
  <c r="G25" i="4" s="1"/>
  <c r="E24" i="4"/>
  <c r="F24" i="4" s="1"/>
  <c r="G24" i="4" s="1"/>
  <c r="F23" i="4"/>
  <c r="G23" i="4" s="1"/>
  <c r="E23" i="4"/>
  <c r="F22" i="4"/>
  <c r="G22" i="4" s="1"/>
  <c r="E22" i="4"/>
  <c r="E21" i="4"/>
  <c r="F21" i="4" s="1"/>
  <c r="G21" i="4" s="1"/>
  <c r="G20" i="4"/>
  <c r="F20" i="4"/>
  <c r="E20" i="4"/>
  <c r="E19" i="4"/>
  <c r="F19" i="4" s="1"/>
  <c r="G19" i="4" s="1"/>
  <c r="E18" i="4"/>
  <c r="F18" i="4" s="1"/>
  <c r="G18" i="4" s="1"/>
  <c r="E17" i="4"/>
  <c r="F17" i="4" s="1"/>
  <c r="G17" i="4" s="1"/>
  <c r="E16" i="4"/>
  <c r="F16" i="4" s="1"/>
  <c r="G16" i="4" s="1"/>
  <c r="F15" i="4"/>
  <c r="G15" i="4" s="1"/>
  <c r="E15" i="4"/>
  <c r="F14" i="4"/>
  <c r="G14" i="4" s="1"/>
  <c r="E14" i="4"/>
  <c r="F13" i="4"/>
  <c r="G13" i="4" s="1"/>
  <c r="E13" i="4"/>
  <c r="F12" i="4"/>
  <c r="G12" i="4" s="1"/>
  <c r="E12" i="4"/>
  <c r="E11" i="4"/>
  <c r="F11" i="4" s="1"/>
  <c r="G11" i="4" s="1"/>
  <c r="E10" i="4"/>
  <c r="F10" i="4" s="1"/>
  <c r="G10" i="4" s="1"/>
  <c r="E9" i="4"/>
  <c r="F9" i="4" s="1"/>
  <c r="G9" i="4" s="1"/>
  <c r="E8" i="4"/>
  <c r="F8" i="4" s="1"/>
  <c r="G8" i="4" s="1"/>
  <c r="E7" i="4"/>
  <c r="F7" i="4" s="1"/>
  <c r="G7" i="4" s="1"/>
  <c r="E6" i="4"/>
  <c r="F6" i="4" s="1"/>
  <c r="G6" i="4" s="1"/>
  <c r="K5" i="4"/>
  <c r="J5" i="4"/>
  <c r="E5" i="4"/>
  <c r="F5" i="4" s="1"/>
  <c r="G5" i="4" s="1"/>
  <c r="E4" i="4"/>
  <c r="F4" i="4" s="1"/>
  <c r="G4" i="4" s="1"/>
  <c r="H95" i="4" l="1"/>
  <c r="H97" i="4"/>
  <c r="H9" i="4"/>
  <c r="H11" i="4"/>
  <c r="H37" i="4"/>
  <c r="H39" i="4"/>
  <c r="H69" i="4"/>
  <c r="H67" i="4"/>
  <c r="I22" i="2" l="1"/>
  <c r="H22" i="2"/>
  <c r="I21" i="2"/>
  <c r="H21" i="2"/>
  <c r="I20" i="2"/>
  <c r="H20" i="2"/>
  <c r="I19" i="2"/>
  <c r="H19" i="2"/>
  <c r="I18" i="2"/>
  <c r="H18" i="2"/>
  <c r="I17" i="2"/>
  <c r="H17" i="2"/>
  <c r="I15" i="2"/>
  <c r="H15" i="2"/>
  <c r="I14" i="2"/>
  <c r="H14" i="2"/>
  <c r="I13" i="2"/>
  <c r="H13" i="2"/>
  <c r="I12" i="2"/>
  <c r="H12" i="2"/>
  <c r="I11" i="2"/>
  <c r="H11" i="2"/>
  <c r="I10" i="2"/>
  <c r="H10" i="2"/>
  <c r="I8" i="2"/>
  <c r="H8" i="2"/>
  <c r="I7" i="2"/>
  <c r="H7" i="2"/>
  <c r="I6" i="2"/>
  <c r="H6" i="2"/>
  <c r="I5" i="2"/>
  <c r="H5" i="2"/>
  <c r="I4" i="2"/>
  <c r="H4" i="2"/>
  <c r="I3" i="2"/>
  <c r="H3" i="2"/>
  <c r="E14" i="3" l="1"/>
  <c r="F14" i="3"/>
  <c r="G14" i="3"/>
  <c r="H14" i="3"/>
  <c r="I14" i="3"/>
  <c r="E15" i="3"/>
  <c r="F15" i="3"/>
  <c r="G15" i="3"/>
  <c r="H15" i="3"/>
  <c r="I15" i="3"/>
  <c r="E16" i="3"/>
  <c r="F16" i="3"/>
  <c r="G16" i="3"/>
  <c r="H16" i="3"/>
  <c r="I16" i="3"/>
</calcChain>
</file>

<file path=xl/sharedStrings.xml><?xml version="1.0" encoding="utf-8"?>
<sst xmlns="http://schemas.openxmlformats.org/spreadsheetml/2006/main" count="136" uniqueCount="57">
  <si>
    <t>0 Дж/мл</t>
  </si>
  <si>
    <t>37 Дж/мл</t>
  </si>
  <si>
    <t>74 Дж/мл</t>
  </si>
  <si>
    <t>111 Дж/мл</t>
  </si>
  <si>
    <t>148 Дж/мл</t>
  </si>
  <si>
    <t>185 Дж/мл</t>
  </si>
  <si>
    <t>окисленный</t>
  </si>
  <si>
    <t>прогорклый</t>
  </si>
  <si>
    <t>аммиачный</t>
  </si>
  <si>
    <t>К1(мг/мл)</t>
  </si>
  <si>
    <t>К2</t>
  </si>
  <si>
    <t>К3</t>
  </si>
  <si>
    <t>Содержание β-лактоглобулина, мг/мл</t>
  </si>
  <si>
    <t>м.д. белка 3,0%</t>
  </si>
  <si>
    <t>м.д. белка 5,0%</t>
  </si>
  <si>
    <t>м.д. белка 7,0%</t>
  </si>
  <si>
    <t>Доза УФ, Дж/мл</t>
  </si>
  <si>
    <t>Доза</t>
  </si>
  <si>
    <t>ср.знач</t>
  </si>
  <si>
    <t>погрешн</t>
  </si>
  <si>
    <t>S1 b II</t>
  </si>
  <si>
    <t>Образец 1</t>
  </si>
  <si>
    <t>прямой 
ход</t>
  </si>
  <si>
    <t>обратный
 ход</t>
  </si>
  <si>
    <t>тикс., ед</t>
  </si>
  <si>
    <t>тикс., %</t>
  </si>
  <si>
    <t>Z</t>
  </si>
  <si>
    <t>а</t>
  </si>
  <si>
    <t>Dr</t>
  </si>
  <si>
    <t>Tr</t>
  </si>
  <si>
    <t>n, Па * с</t>
  </si>
  <si>
    <t>Коэффициент потери вязкости, %</t>
  </si>
  <si>
    <t>КМС</t>
  </si>
  <si>
    <t>S2 b II</t>
  </si>
  <si>
    <t>Образец 2</t>
  </si>
  <si>
    <t>Образец 3</t>
  </si>
  <si>
    <t>Образец 5</t>
  </si>
  <si>
    <t>Образец 7</t>
  </si>
  <si>
    <t>S3 b II</t>
  </si>
  <si>
    <t>Образец 9</t>
  </si>
  <si>
    <t>кПа</t>
  </si>
  <si>
    <t>МС 1</t>
  </si>
  <si>
    <t>1 к</t>
  </si>
  <si>
    <t>МС 2</t>
  </si>
  <si>
    <t>2 к</t>
  </si>
  <si>
    <t>МС 3</t>
  </si>
  <si>
    <t>3 к</t>
  </si>
  <si>
    <t>предельное напряжение сдвига, Па</t>
  </si>
  <si>
    <t>образцы</t>
  </si>
  <si>
    <t>среднее</t>
  </si>
  <si>
    <t>погрешность</t>
  </si>
  <si>
    <t>м</t>
  </si>
  <si>
    <t>Па</t>
  </si>
  <si>
    <t>pH</t>
  </si>
  <si>
    <t>Т</t>
  </si>
  <si>
    <t>ВУС</t>
  </si>
  <si>
    <t>значение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</si>
</sst>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0" xfId="0" applyFill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" fontId="0" fillId="0" borderId="0" xfId="0" applyNumberFormat="1"/>
    <xf numFmtId="0" fontId="1" fillId="0" borderId="0" xfId="0" applyFont="1" applyAlignment="1">
      <alignment horizontal="center" vertical="center" readingOrder="1"/>
    </xf>
    <xf numFmtId="2" fontId="0" fillId="0" borderId="0" xfId="0" applyNumberFormat="1"/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/>
    </xf>
    <xf numFmtId="0" fontId="3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Fill="1"/>
    <xf numFmtId="0" fontId="2" fillId="0" borderId="0" xfId="0" applyFont="1"/>
    <xf numFmtId="2" fontId="0" fillId="3" borderId="0" xfId="0" applyNumberFormat="1" applyFill="1"/>
    <xf numFmtId="1" fontId="0" fillId="3" borderId="0" xfId="0" applyNumberFormat="1" applyFill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'профилограмма рис. 4'!$B$4</c:f>
              <c:strCache>
                <c:ptCount val="1"/>
                <c:pt idx="0">
                  <c:v>окисленный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  <c:marker>
            <c:symbol val="diamond"/>
            <c:size val="6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cat>
            <c:strRef>
              <c:f>'профилограмма рис. 4'!$C$3:$H$3</c:f>
              <c:strCache>
                <c:ptCount val="6"/>
                <c:pt idx="0">
                  <c:v>0 Дж/мл</c:v>
                </c:pt>
                <c:pt idx="1">
                  <c:v>37 Дж/мл</c:v>
                </c:pt>
                <c:pt idx="2">
                  <c:v>74 Дж/мл</c:v>
                </c:pt>
                <c:pt idx="3">
                  <c:v>111 Дж/мл</c:v>
                </c:pt>
                <c:pt idx="4">
                  <c:v>148 Дж/мл</c:v>
                </c:pt>
                <c:pt idx="5">
                  <c:v>185 Дж/мл</c:v>
                </c:pt>
              </c:strCache>
            </c:strRef>
          </c:cat>
          <c:val>
            <c:numRef>
              <c:f>'профилограмма рис. 4'!$C$4:$H$4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ser>
          <c:idx val="1"/>
          <c:order val="1"/>
          <c:tx>
            <c:strRef>
              <c:f>'профилограмма рис. 4'!$B$5</c:f>
              <c:strCache>
                <c:ptCount val="1"/>
                <c:pt idx="0">
                  <c:v>прогорклый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cat>
            <c:strRef>
              <c:f>'профилограмма рис. 4'!$C$3:$H$3</c:f>
              <c:strCache>
                <c:ptCount val="6"/>
                <c:pt idx="0">
                  <c:v>0 Дж/мл</c:v>
                </c:pt>
                <c:pt idx="1">
                  <c:v>37 Дж/мл</c:v>
                </c:pt>
                <c:pt idx="2">
                  <c:v>74 Дж/мл</c:v>
                </c:pt>
                <c:pt idx="3">
                  <c:v>111 Дж/мл</c:v>
                </c:pt>
                <c:pt idx="4">
                  <c:v>148 Дж/мл</c:v>
                </c:pt>
                <c:pt idx="5">
                  <c:v>185 Дж/мл</c:v>
                </c:pt>
              </c:strCache>
            </c:strRef>
          </c:cat>
          <c:val>
            <c:numRef>
              <c:f>'профилограмма рис. 4'!$C$5:$H$5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ser>
          <c:idx val="2"/>
          <c:order val="2"/>
          <c:tx>
            <c:strRef>
              <c:f>'профилограмма рис. 4'!$B$6</c:f>
              <c:strCache>
                <c:ptCount val="1"/>
                <c:pt idx="0">
                  <c:v>аммиачный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circle"/>
            <c:size val="6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cat>
            <c:strRef>
              <c:f>'профилограмма рис. 4'!$C$3:$H$3</c:f>
              <c:strCache>
                <c:ptCount val="6"/>
                <c:pt idx="0">
                  <c:v>0 Дж/мл</c:v>
                </c:pt>
                <c:pt idx="1">
                  <c:v>37 Дж/мл</c:v>
                </c:pt>
                <c:pt idx="2">
                  <c:v>74 Дж/мл</c:v>
                </c:pt>
                <c:pt idx="3">
                  <c:v>111 Дж/мл</c:v>
                </c:pt>
                <c:pt idx="4">
                  <c:v>148 Дж/мл</c:v>
                </c:pt>
                <c:pt idx="5">
                  <c:v>185 Дж/мл</c:v>
                </c:pt>
              </c:strCache>
            </c:strRef>
          </c:cat>
          <c:val>
            <c:numRef>
              <c:f>'профилограмма рис. 4'!$C$6:$H$6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963208"/>
        <c:axId val="212273984"/>
      </c:radarChart>
      <c:catAx>
        <c:axId val="211963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12273984"/>
        <c:crosses val="autoZero"/>
        <c:auto val="1"/>
        <c:lblAlgn val="ctr"/>
        <c:lblOffset val="100"/>
        <c:noMultiLvlLbl val="0"/>
      </c:catAx>
      <c:valAx>
        <c:axId val="21227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11963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22711043522302"/>
          <c:y val="6.1909813356663748E-2"/>
          <c:w val="0.85121733573978287"/>
          <c:h val="0.66394177406928623"/>
        </c:manualLayout>
      </c:layout>
      <c:barChart>
        <c:barDir val="col"/>
        <c:grouping val="clustered"/>
        <c:varyColors val="0"/>
        <c:ser>
          <c:idx val="1"/>
          <c:order val="0"/>
          <c:tx>
            <c:v>м.д. белка 3,0%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'Растворимость белка'!$I$3:$I$8</c:f>
                <c:numCache>
                  <c:formatCode>General</c:formatCode>
                  <c:ptCount val="6"/>
                  <c:pt idx="0">
                    <c:v>1.6703293088490061</c:v>
                  </c:pt>
                  <c:pt idx="1">
                    <c:v>1.8027756377319928</c:v>
                  </c:pt>
                  <c:pt idx="2">
                    <c:v>1.5</c:v>
                  </c:pt>
                  <c:pt idx="3">
                    <c:v>1.7349351572897447</c:v>
                  </c:pt>
                  <c:pt idx="4">
                    <c:v>2.0223748416156648</c:v>
                  </c:pt>
                  <c:pt idx="5">
                    <c:v>2.0999999999999988</c:v>
                  </c:pt>
                </c:numCache>
              </c:numRef>
            </c:plus>
            <c:minus>
              <c:numRef>
                <c:f>'Растворимость белка'!$I$3:$I$8</c:f>
                <c:numCache>
                  <c:formatCode>General</c:formatCode>
                  <c:ptCount val="6"/>
                  <c:pt idx="0">
                    <c:v>1.6703293088490061</c:v>
                  </c:pt>
                  <c:pt idx="1">
                    <c:v>1.8027756377319928</c:v>
                  </c:pt>
                  <c:pt idx="2">
                    <c:v>1.5</c:v>
                  </c:pt>
                  <c:pt idx="3">
                    <c:v>1.7349351572897447</c:v>
                  </c:pt>
                  <c:pt idx="4">
                    <c:v>2.0223748416156648</c:v>
                  </c:pt>
                  <c:pt idx="5">
                    <c:v>2.0999999999999988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'Растворимость белка'!$L$5:$L$10</c:f>
              <c:numCache>
                <c:formatCode>General</c:formatCode>
                <c:ptCount val="6"/>
                <c:pt idx="0">
                  <c:v>0</c:v>
                </c:pt>
                <c:pt idx="1">
                  <c:v>37</c:v>
                </c:pt>
                <c:pt idx="2">
                  <c:v>74</c:v>
                </c:pt>
                <c:pt idx="3">
                  <c:v>111</c:v>
                </c:pt>
                <c:pt idx="4">
                  <c:v>148</c:v>
                </c:pt>
                <c:pt idx="5">
                  <c:v>185</c:v>
                </c:pt>
              </c:numCache>
            </c:numRef>
          </c:cat>
          <c:val>
            <c:numRef>
              <c:f>'Растворимость белка'!$M$5:$M$10</c:f>
              <c:numCache>
                <c:formatCode>0</c:formatCode>
                <c:ptCount val="6"/>
                <c:pt idx="0">
                  <c:v>92.12</c:v>
                </c:pt>
                <c:pt idx="1">
                  <c:v>96.11</c:v>
                </c:pt>
                <c:pt idx="2">
                  <c:v>46.105919003115261</c:v>
                </c:pt>
                <c:pt idx="3">
                  <c:v>40.186915887850468</c:v>
                </c:pt>
                <c:pt idx="4">
                  <c:v>37.383177570093459</c:v>
                </c:pt>
                <c:pt idx="5">
                  <c:v>30.841121495327101</c:v>
                </c:pt>
              </c:numCache>
            </c:numRef>
          </c:val>
          <c:extLst xmlns:c15="http://schemas.microsoft.com/office/drawing/2012/chart" xmlns:c16r2="http://schemas.microsoft.com/office/drawing/2015/06/chart">
            <c:ext xmlns:c16="http://schemas.microsoft.com/office/drawing/2014/chart" uri="{C3380CC4-5D6E-409C-BE32-E72D297353CC}">
              <c16:uniqueId val="{00000002-3404-47D0-9D3C-C8B8D296621A}"/>
            </c:ext>
          </c:extLst>
        </c:ser>
        <c:ser>
          <c:idx val="2"/>
          <c:order val="1"/>
          <c:tx>
            <c:v>м.д. белка 5,0%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'Растворимость белка'!$I$10:$I$15</c:f>
                <c:numCache>
                  <c:formatCode>General</c:formatCode>
                  <c:ptCount val="6"/>
                  <c:pt idx="0">
                    <c:v>1.3114877048604068</c:v>
                  </c:pt>
                  <c:pt idx="1">
                    <c:v>1.2124355652982102</c:v>
                  </c:pt>
                  <c:pt idx="2">
                    <c:v>1.6093476939431115</c:v>
                  </c:pt>
                  <c:pt idx="3">
                    <c:v>1.6703293088490061</c:v>
                  </c:pt>
                  <c:pt idx="4">
                    <c:v>1.5524174696259994</c:v>
                  </c:pt>
                  <c:pt idx="5">
                    <c:v>1.7691806012954159</c:v>
                  </c:pt>
                </c:numCache>
              </c:numRef>
            </c:plus>
            <c:minus>
              <c:numRef>
                <c:f>'Растворимость белка'!$I$10:$I$15</c:f>
                <c:numCache>
                  <c:formatCode>General</c:formatCode>
                  <c:ptCount val="6"/>
                  <c:pt idx="0">
                    <c:v>1.3114877048604068</c:v>
                  </c:pt>
                  <c:pt idx="1">
                    <c:v>1.2124355652982102</c:v>
                  </c:pt>
                  <c:pt idx="2">
                    <c:v>1.6093476939431115</c:v>
                  </c:pt>
                  <c:pt idx="3">
                    <c:v>1.6703293088490061</c:v>
                  </c:pt>
                  <c:pt idx="4">
                    <c:v>1.5524174696259994</c:v>
                  </c:pt>
                  <c:pt idx="5">
                    <c:v>1.7691806012954159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'Растворимость белка'!$L$5:$L$10</c:f>
              <c:numCache>
                <c:formatCode>General</c:formatCode>
                <c:ptCount val="6"/>
                <c:pt idx="0">
                  <c:v>0</c:v>
                </c:pt>
                <c:pt idx="1">
                  <c:v>37</c:v>
                </c:pt>
                <c:pt idx="2">
                  <c:v>74</c:v>
                </c:pt>
                <c:pt idx="3">
                  <c:v>111</c:v>
                </c:pt>
                <c:pt idx="4">
                  <c:v>148</c:v>
                </c:pt>
                <c:pt idx="5">
                  <c:v>185</c:v>
                </c:pt>
              </c:numCache>
            </c:numRef>
          </c:cat>
          <c:val>
            <c:numRef>
              <c:f>'Растворимость белка'!$N$5:$N$10</c:f>
              <c:numCache>
                <c:formatCode>0</c:formatCode>
                <c:ptCount val="6"/>
                <c:pt idx="0">
                  <c:v>98.484848484848484</c:v>
                </c:pt>
                <c:pt idx="1">
                  <c:v>98.524523000000002</c:v>
                </c:pt>
                <c:pt idx="2">
                  <c:v>96.022727272727266</c:v>
                </c:pt>
                <c:pt idx="3">
                  <c:v>95.686274509803923</c:v>
                </c:pt>
                <c:pt idx="4">
                  <c:v>94.886363636363626</c:v>
                </c:pt>
                <c:pt idx="5">
                  <c:v>93.181818181818173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404-47D0-9D3C-C8B8D296621A}"/>
            </c:ext>
          </c:extLst>
        </c:ser>
        <c:ser>
          <c:idx val="0"/>
          <c:order val="2"/>
          <c:tx>
            <c:v>м.д. белка 7,0%</c:v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'Растворимость белка'!$I$17:$I$22</c:f>
                <c:numCache>
                  <c:formatCode>General</c:formatCode>
                  <c:ptCount val="6"/>
                  <c:pt idx="0">
                    <c:v>1.3527749258468706</c:v>
                  </c:pt>
                  <c:pt idx="1">
                    <c:v>1.2767145334803707</c:v>
                  </c:pt>
                  <c:pt idx="2">
                    <c:v>1.5524174696259998</c:v>
                  </c:pt>
                  <c:pt idx="3">
                    <c:v>1.7349351572897478</c:v>
                  </c:pt>
                  <c:pt idx="4">
                    <c:v>1.6093476939431073</c:v>
                  </c:pt>
                  <c:pt idx="5">
                    <c:v>1.7088007490635022</c:v>
                  </c:pt>
                </c:numCache>
              </c:numRef>
            </c:plus>
            <c:minus>
              <c:numRef>
                <c:f>'Растворимость белка'!$I$17:$I$22</c:f>
                <c:numCache>
                  <c:formatCode>General</c:formatCode>
                  <c:ptCount val="6"/>
                  <c:pt idx="0">
                    <c:v>1.3527749258468706</c:v>
                  </c:pt>
                  <c:pt idx="1">
                    <c:v>1.2767145334803707</c:v>
                  </c:pt>
                  <c:pt idx="2">
                    <c:v>1.5524174696259998</c:v>
                  </c:pt>
                  <c:pt idx="3">
                    <c:v>1.7349351572897478</c:v>
                  </c:pt>
                  <c:pt idx="4">
                    <c:v>1.6093476939431073</c:v>
                  </c:pt>
                  <c:pt idx="5">
                    <c:v>1.7088007490635022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'Растворимость белка'!$L$5:$L$10</c:f>
              <c:numCache>
                <c:formatCode>General</c:formatCode>
                <c:ptCount val="6"/>
                <c:pt idx="0">
                  <c:v>0</c:v>
                </c:pt>
                <c:pt idx="1">
                  <c:v>37</c:v>
                </c:pt>
                <c:pt idx="2">
                  <c:v>74</c:v>
                </c:pt>
                <c:pt idx="3">
                  <c:v>111</c:v>
                </c:pt>
                <c:pt idx="4">
                  <c:v>148</c:v>
                </c:pt>
                <c:pt idx="5">
                  <c:v>185</c:v>
                </c:pt>
              </c:numCache>
            </c:numRef>
          </c:cat>
          <c:val>
            <c:numRef>
              <c:f>'Растворимость белка'!$O$5:$O$10</c:f>
              <c:numCache>
                <c:formatCode>0</c:formatCode>
                <c:ptCount val="6"/>
                <c:pt idx="0">
                  <c:v>97.129341563785999</c:v>
                </c:pt>
                <c:pt idx="1">
                  <c:v>97.528599999999997</c:v>
                </c:pt>
                <c:pt idx="2">
                  <c:v>96.021947873799732</c:v>
                </c:pt>
                <c:pt idx="3">
                  <c:v>95.610425240054866</c:v>
                </c:pt>
                <c:pt idx="4">
                  <c:v>94.513031550068575</c:v>
                </c:pt>
                <c:pt idx="5">
                  <c:v>94.101508916323738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404-47D0-9D3C-C8B8D2966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839336"/>
        <c:axId val="212540000"/>
        <c:extLst xmlns:c16r2="http://schemas.microsoft.com/office/drawing/2015/06/chart"/>
      </c:barChart>
      <c:catAx>
        <c:axId val="212839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Доза УФ облучения, Дж/мл</a:t>
                </a:r>
              </a:p>
            </c:rich>
          </c:tx>
          <c:layout>
            <c:manualLayout>
              <c:xMode val="edge"/>
              <c:yMode val="edge"/>
              <c:x val="0.4054025155741075"/>
              <c:y val="0.81691966675807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12540000"/>
        <c:crosses val="autoZero"/>
        <c:auto val="1"/>
        <c:lblAlgn val="ctr"/>
        <c:lblOffset val="100"/>
        <c:noMultiLvlLbl val="0"/>
      </c:catAx>
      <c:valAx>
        <c:axId val="212540000"/>
        <c:scaling>
          <c:orientation val="minMax"/>
          <c:max val="100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Растворимость белка, %</a:t>
                </a:r>
              </a:p>
            </c:rich>
          </c:tx>
          <c:layout>
            <c:manualLayout>
              <c:xMode val="edge"/>
              <c:yMode val="edge"/>
              <c:x val="4.1325806637173819E-4"/>
              <c:y val="0.125680671892528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128393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2.0728540354823365E-2"/>
          <c:y val="0.89899007571457867"/>
          <c:w val="0.9526346003176821"/>
          <c:h val="9.36048105927057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721603563474388"/>
          <c:y val="6.1662903733538471E-2"/>
          <c:w val="0.80011878247958423"/>
          <c:h val="0.626570685812804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'Степень денатурации'!$B$4</c:f>
              <c:strCache>
                <c:ptCount val="1"/>
                <c:pt idx="0">
                  <c:v>м.д. белка 3,0%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'Степень денатурации'!$E$20:$I$20</c:f>
                <c:numCache>
                  <c:formatCode>General</c:formatCode>
                  <c:ptCount val="5"/>
                  <c:pt idx="0">
                    <c:v>2.4216138068130477</c:v>
                  </c:pt>
                  <c:pt idx="1">
                    <c:v>2.4439191228246702</c:v>
                  </c:pt>
                  <c:pt idx="2">
                    <c:v>3.3993471164309002</c:v>
                  </c:pt>
                  <c:pt idx="3">
                    <c:v>2.4511388684791</c:v>
                  </c:pt>
                  <c:pt idx="4">
                    <c:v>2.6958096223486998</c:v>
                  </c:pt>
                </c:numCache>
              </c:numRef>
            </c:plus>
            <c:minus>
              <c:numRef>
                <c:f>'Степень денатурации'!$E$20:$I$20</c:f>
                <c:numCache>
                  <c:formatCode>General</c:formatCode>
                  <c:ptCount val="5"/>
                  <c:pt idx="0">
                    <c:v>2.4216138068130477</c:v>
                  </c:pt>
                  <c:pt idx="1">
                    <c:v>2.4439191228246702</c:v>
                  </c:pt>
                  <c:pt idx="2">
                    <c:v>3.3993471164309002</c:v>
                  </c:pt>
                  <c:pt idx="3">
                    <c:v>2.4511388684791</c:v>
                  </c:pt>
                  <c:pt idx="4">
                    <c:v>2.6958096223486998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'Степень денатурации'!$E$10:$I$10</c:f>
              <c:numCache>
                <c:formatCode>0</c:formatCode>
                <c:ptCount val="5"/>
                <c:pt idx="0" formatCode="General">
                  <c:v>37</c:v>
                </c:pt>
                <c:pt idx="1">
                  <c:v>74.094999999999999</c:v>
                </c:pt>
                <c:pt idx="2">
                  <c:v>110.99299999999999</c:v>
                </c:pt>
                <c:pt idx="3">
                  <c:v>148</c:v>
                </c:pt>
                <c:pt idx="4">
                  <c:v>185</c:v>
                </c:pt>
              </c:numCache>
            </c:numRef>
          </c:cat>
          <c:val>
            <c:numRef>
              <c:f>'Степень денатурации'!$E$14:$I$14</c:f>
              <c:numCache>
                <c:formatCode>General</c:formatCode>
                <c:ptCount val="5"/>
                <c:pt idx="0">
                  <c:v>20.07308758955396</c:v>
                </c:pt>
                <c:pt idx="1">
                  <c:v>71.282066096602719</c:v>
                </c:pt>
                <c:pt idx="2">
                  <c:v>73.451583082967417</c:v>
                </c:pt>
                <c:pt idx="3">
                  <c:v>92.136584238502422</c:v>
                </c:pt>
                <c:pt idx="4">
                  <c:v>94.415877051074645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A1-4560-8834-89A0298A24D9}"/>
            </c:ext>
          </c:extLst>
        </c:ser>
        <c:ser>
          <c:idx val="1"/>
          <c:order val="1"/>
          <c:tx>
            <c:strRef>
              <c:f>'Степень денатурации'!$B$6</c:f>
              <c:strCache>
                <c:ptCount val="1"/>
                <c:pt idx="0">
                  <c:v>м.д. белка 5,0%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'Степень денатурации'!$E$21:$I$21</c:f>
                <c:numCache>
                  <c:formatCode>General</c:formatCode>
                  <c:ptCount val="5"/>
                  <c:pt idx="0">
                    <c:v>2.9759057463467902</c:v>
                  </c:pt>
                  <c:pt idx="1">
                    <c:v>3.1886930667471001</c:v>
                  </c:pt>
                  <c:pt idx="2">
                    <c:v>2.4307910438943701</c:v>
                  </c:pt>
                  <c:pt idx="3">
                    <c:v>3.1897047478785301</c:v>
                  </c:pt>
                  <c:pt idx="4">
                    <c:v>3.1713357693869302</c:v>
                  </c:pt>
                </c:numCache>
              </c:numRef>
            </c:plus>
            <c:minus>
              <c:numRef>
                <c:f>'Степень денатурации'!$E$21:$I$21</c:f>
                <c:numCache>
                  <c:formatCode>General</c:formatCode>
                  <c:ptCount val="5"/>
                  <c:pt idx="0">
                    <c:v>2.9759057463467902</c:v>
                  </c:pt>
                  <c:pt idx="1">
                    <c:v>3.1886930667471001</c:v>
                  </c:pt>
                  <c:pt idx="2">
                    <c:v>2.4307910438943701</c:v>
                  </c:pt>
                  <c:pt idx="3">
                    <c:v>3.1897047478785301</c:v>
                  </c:pt>
                  <c:pt idx="4">
                    <c:v>3.1713357693869302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'Степень денатурации'!$E$10:$I$10</c:f>
              <c:numCache>
                <c:formatCode>0</c:formatCode>
                <c:ptCount val="5"/>
                <c:pt idx="0" formatCode="General">
                  <c:v>37</c:v>
                </c:pt>
                <c:pt idx="1">
                  <c:v>74.094999999999999</c:v>
                </c:pt>
                <c:pt idx="2">
                  <c:v>110.99299999999999</c:v>
                </c:pt>
                <c:pt idx="3">
                  <c:v>148</c:v>
                </c:pt>
                <c:pt idx="4">
                  <c:v>185</c:v>
                </c:pt>
              </c:numCache>
            </c:numRef>
          </c:cat>
          <c:val>
            <c:numRef>
              <c:f>'Степень денатурации'!$E$15:$I$15</c:f>
              <c:numCache>
                <c:formatCode>General</c:formatCode>
                <c:ptCount val="5"/>
                <c:pt idx="0">
                  <c:v>19.902442481220785</c:v>
                </c:pt>
                <c:pt idx="1">
                  <c:v>45.181178249161434</c:v>
                </c:pt>
                <c:pt idx="2">
                  <c:v>60.015590305664482</c:v>
                </c:pt>
                <c:pt idx="3">
                  <c:v>66.317853262153363</c:v>
                </c:pt>
                <c:pt idx="4">
                  <c:v>70.909906930599533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A1-4560-8834-89A0298A24D9}"/>
            </c:ext>
          </c:extLst>
        </c:ser>
        <c:ser>
          <c:idx val="2"/>
          <c:order val="2"/>
          <c:tx>
            <c:strRef>
              <c:f>'Степень денатурации'!$B$8</c:f>
              <c:strCache>
                <c:ptCount val="1"/>
                <c:pt idx="0">
                  <c:v>м.д. белка 7,0%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'Степень денатурации'!$E$22:$I$22</c:f>
                <c:numCache>
                  <c:formatCode>General</c:formatCode>
                  <c:ptCount val="5"/>
                  <c:pt idx="0">
                    <c:v>3.2482987595031099</c:v>
                  </c:pt>
                  <c:pt idx="1">
                    <c:v>2.5861448107343401</c:v>
                  </c:pt>
                  <c:pt idx="2">
                    <c:v>2.6407476102154401</c:v>
                  </c:pt>
                  <c:pt idx="3">
                    <c:v>2.6814575374669398</c:v>
                  </c:pt>
                  <c:pt idx="4">
                    <c:v>2.8279654359780046</c:v>
                  </c:pt>
                </c:numCache>
              </c:numRef>
            </c:plus>
            <c:minus>
              <c:numRef>
                <c:f>'Степень денатурации'!$E$22:$I$22</c:f>
                <c:numCache>
                  <c:formatCode>General</c:formatCode>
                  <c:ptCount val="5"/>
                  <c:pt idx="0">
                    <c:v>3.2482987595031099</c:v>
                  </c:pt>
                  <c:pt idx="1">
                    <c:v>2.5861448107343401</c:v>
                  </c:pt>
                  <c:pt idx="2">
                    <c:v>2.6407476102154401</c:v>
                  </c:pt>
                  <c:pt idx="3">
                    <c:v>2.6814575374669398</c:v>
                  </c:pt>
                  <c:pt idx="4">
                    <c:v>2.8279654359780046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'Степень денатурации'!$E$10:$I$10</c:f>
              <c:numCache>
                <c:formatCode>0</c:formatCode>
                <c:ptCount val="5"/>
                <c:pt idx="0" formatCode="General">
                  <c:v>37</c:v>
                </c:pt>
                <c:pt idx="1">
                  <c:v>74.094999999999999</c:v>
                </c:pt>
                <c:pt idx="2">
                  <c:v>110.99299999999999</c:v>
                </c:pt>
                <c:pt idx="3">
                  <c:v>148</c:v>
                </c:pt>
                <c:pt idx="4">
                  <c:v>185</c:v>
                </c:pt>
              </c:numCache>
            </c:numRef>
          </c:cat>
          <c:val>
            <c:numRef>
              <c:f>'Степень денатурации'!$E$16:$I$16</c:f>
              <c:numCache>
                <c:formatCode>General</c:formatCode>
                <c:ptCount val="5"/>
                <c:pt idx="0">
                  <c:v>17.860296211905439</c:v>
                </c:pt>
                <c:pt idx="1">
                  <c:v>33.560239248077465</c:v>
                </c:pt>
                <c:pt idx="2">
                  <c:v>40.111079464540012</c:v>
                </c:pt>
                <c:pt idx="3">
                  <c:v>61.230418684135572</c:v>
                </c:pt>
                <c:pt idx="4">
                  <c:v>63.742523497579043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7A1-4560-8834-89A0298A2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329304"/>
        <c:axId val="213329688"/>
      </c:barChart>
      <c:catAx>
        <c:axId val="213329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Доза УФ облучения, Дж/мл</a:t>
                </a:r>
              </a:p>
            </c:rich>
          </c:tx>
          <c:layout>
            <c:manualLayout>
              <c:xMode val="edge"/>
              <c:yMode val="edge"/>
              <c:x val="0.3304682905728098"/>
              <c:y val="0.894405216822083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13329688"/>
        <c:crosses val="autoZero"/>
        <c:auto val="1"/>
        <c:lblAlgn val="ctr"/>
        <c:lblOffset val="100"/>
        <c:noMultiLvlLbl val="0"/>
      </c:catAx>
      <c:valAx>
        <c:axId val="21332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Степень денатурации,</a:t>
                </a:r>
                <a:r>
                  <a:rPr lang="ru-RU" baseline="0"/>
                  <a:t> %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4.0231485540922082E-2"/>
              <c:y val="7.080693547142986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213329304"/>
        <c:crosses val="autoZero"/>
        <c:crossBetween val="between"/>
        <c:majorUnit val="15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3613080102180991"/>
          <c:y val="0.79831011989267819"/>
          <c:w val="0.85494227475463103"/>
          <c:h val="0.101440755171687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0700580859275"/>
          <c:y val="3.1862683831187767E-2"/>
          <c:w val="0.84064405609013304"/>
          <c:h val="0.75136899893623277"/>
        </c:manualLayout>
      </c:layout>
      <c:scatterChart>
        <c:scatterStyle val="lineMarker"/>
        <c:varyColors val="0"/>
        <c:ser>
          <c:idx val="3"/>
          <c:order val="0"/>
          <c:tx>
            <c:v>КП 1-УФ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48047785369241297"/>
                  <c:y val="-0.39762416408743206"/>
                </c:manualLayout>
              </c:layout>
              <c:numFmt formatCode="General" sourceLinked="0"/>
              <c:spPr>
                <a:noFill/>
                <a:ln w="12700">
                  <a:solidFill>
                    <a:srgbClr val="7030A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</c:trendlineLbl>
          </c:trendline>
          <c:xVal>
            <c:numRef>
              <c:f>'[3]Реология 74 Дж'!$D$4:$D$9</c:f>
              <c:numCache>
                <c:formatCode>General</c:formatCode>
                <c:ptCount val="6"/>
                <c:pt idx="0">
                  <c:v>0.5</c:v>
                </c:pt>
                <c:pt idx="1">
                  <c:v>0.9</c:v>
                </c:pt>
                <c:pt idx="2">
                  <c:v>1.5</c:v>
                </c:pt>
                <c:pt idx="3">
                  <c:v>2.7</c:v>
                </c:pt>
                <c:pt idx="4">
                  <c:v>4.5</c:v>
                </c:pt>
                <c:pt idx="5">
                  <c:v>8.1</c:v>
                </c:pt>
              </c:numCache>
            </c:numRef>
          </c:xVal>
          <c:yVal>
            <c:numRef>
              <c:f>'[3]Реология 74 Дж'!$G$4:$G$9</c:f>
              <c:numCache>
                <c:formatCode>General</c:formatCode>
                <c:ptCount val="6"/>
                <c:pt idx="0">
                  <c:v>5.59</c:v>
                </c:pt>
                <c:pt idx="1">
                  <c:v>6.2111111111111112</c:v>
                </c:pt>
                <c:pt idx="2">
                  <c:v>3.7266666666666666</c:v>
                </c:pt>
                <c:pt idx="3">
                  <c:v>2.0703703703703704</c:v>
                </c:pt>
                <c:pt idx="4">
                  <c:v>1.8633333333333333</c:v>
                </c:pt>
                <c:pt idx="5">
                  <c:v>1.3802469135802469</c:v>
                </c:pt>
              </c:numCache>
            </c:numRef>
          </c:yVal>
          <c:smooth val="0"/>
        </c:ser>
        <c:ser>
          <c:idx val="4"/>
          <c:order val="1"/>
          <c:tx>
            <c:v>КП 2-УФ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bg1">
                    <a:lumMod val="50000"/>
                  </a:schemeClr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26863176635994429"/>
                  <c:y val="-0.38510378412474411"/>
                </c:manualLayout>
              </c:layout>
              <c:numFmt formatCode="General" sourceLinked="0"/>
              <c:spPr>
                <a:noFill/>
                <a:ln w="12700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</c:trendlineLbl>
          </c:trendline>
          <c:xVal>
            <c:numRef>
              <c:f>'[3]Реология 74 Дж'!$D$32:$D$37</c:f>
              <c:numCache>
                <c:formatCode>General</c:formatCode>
                <c:ptCount val="6"/>
                <c:pt idx="0">
                  <c:v>0.5</c:v>
                </c:pt>
                <c:pt idx="1">
                  <c:v>0.9</c:v>
                </c:pt>
                <c:pt idx="2">
                  <c:v>1.5</c:v>
                </c:pt>
                <c:pt idx="3">
                  <c:v>2.7</c:v>
                </c:pt>
                <c:pt idx="4">
                  <c:v>4.5</c:v>
                </c:pt>
                <c:pt idx="5">
                  <c:v>8.1</c:v>
                </c:pt>
              </c:numCache>
            </c:numRef>
          </c:xVal>
          <c:yVal>
            <c:numRef>
              <c:f>'[3]Реология 74 Дж'!$G$32:$G$37</c:f>
              <c:numCache>
                <c:formatCode>General</c:formatCode>
                <c:ptCount val="6"/>
                <c:pt idx="0">
                  <c:v>82.88</c:v>
                </c:pt>
                <c:pt idx="1">
                  <c:v>52.62222222222222</c:v>
                </c:pt>
                <c:pt idx="2">
                  <c:v>43.413333333333334</c:v>
                </c:pt>
                <c:pt idx="3">
                  <c:v>28.503703703703703</c:v>
                </c:pt>
                <c:pt idx="4">
                  <c:v>17.102222222222224</c:v>
                </c:pt>
                <c:pt idx="5">
                  <c:v>10.962962962962964</c:v>
                </c:pt>
              </c:numCache>
            </c:numRef>
          </c:yVal>
          <c:smooth val="0"/>
        </c:ser>
        <c:ser>
          <c:idx val="5"/>
          <c:order val="2"/>
          <c:tx>
            <c:v>КП 3-УФ 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5.6785679027475569E-2"/>
                  <c:y val="-0.3535678966809393"/>
                </c:manualLayout>
              </c:layout>
              <c:numFmt formatCode="General" sourceLinked="0"/>
              <c:spPr>
                <a:noFill/>
                <a:ln w="12700">
                  <a:solidFill>
                    <a:schemeClr val="accent6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</c:trendlineLbl>
          </c:trendline>
          <c:xVal>
            <c:numRef>
              <c:f>'[3]Реология 74 Дж'!$D$62:$D$67</c:f>
              <c:numCache>
                <c:formatCode>General</c:formatCode>
                <c:ptCount val="6"/>
                <c:pt idx="0">
                  <c:v>0.5</c:v>
                </c:pt>
                <c:pt idx="1">
                  <c:v>0.9</c:v>
                </c:pt>
                <c:pt idx="2">
                  <c:v>1.5</c:v>
                </c:pt>
                <c:pt idx="3">
                  <c:v>2.7</c:v>
                </c:pt>
                <c:pt idx="4">
                  <c:v>4.5</c:v>
                </c:pt>
                <c:pt idx="5">
                  <c:v>8.1</c:v>
                </c:pt>
              </c:numCache>
            </c:numRef>
          </c:xVal>
          <c:yVal>
            <c:numRef>
              <c:f>'[3]Реология 74 Дж'!$G$62:$G$67</c:f>
              <c:numCache>
                <c:formatCode>General</c:formatCode>
                <c:ptCount val="6"/>
                <c:pt idx="0">
                  <c:v>106.56000000000002</c:v>
                </c:pt>
                <c:pt idx="1">
                  <c:v>92.088888888888889</c:v>
                </c:pt>
                <c:pt idx="2">
                  <c:v>63.146666666666668</c:v>
                </c:pt>
                <c:pt idx="3">
                  <c:v>32.888888888888886</c:v>
                </c:pt>
                <c:pt idx="4">
                  <c:v>30.257777777777779</c:v>
                </c:pt>
                <c:pt idx="5">
                  <c:v>16.809876543209878</c:v>
                </c:pt>
              </c:numCache>
            </c:numRef>
          </c:yVal>
          <c:smooth val="0"/>
        </c:ser>
        <c:ser>
          <c:idx val="1"/>
          <c:order val="3"/>
          <c:tx>
            <c:v>КП 1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accent2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49344802230460494"/>
                  <c:y val="-0.54697922179279523"/>
                </c:manualLayout>
              </c:layout>
              <c:numFmt formatCode="General" sourceLinked="0"/>
              <c:spPr>
                <a:solidFill>
                  <a:schemeClr val="bg1"/>
                </a:solidFill>
                <a:ln w="12700">
                  <a:solidFill>
                    <a:srgbClr val="C00000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</c:trendlineLbl>
          </c:trendline>
          <c:xVal>
            <c:numRef>
              <c:f>'[3]реология без УФО'!$D$4:$D$9</c:f>
              <c:numCache>
                <c:formatCode>General</c:formatCode>
                <c:ptCount val="6"/>
                <c:pt idx="0">
                  <c:v>0.5</c:v>
                </c:pt>
                <c:pt idx="1">
                  <c:v>0.9</c:v>
                </c:pt>
                <c:pt idx="2">
                  <c:v>1.5</c:v>
                </c:pt>
                <c:pt idx="3">
                  <c:v>2.7</c:v>
                </c:pt>
                <c:pt idx="4">
                  <c:v>4.5</c:v>
                </c:pt>
                <c:pt idx="5">
                  <c:v>8.1</c:v>
                </c:pt>
              </c:numCache>
            </c:numRef>
          </c:xVal>
          <c:yVal>
            <c:numRef>
              <c:f>'[3]реология без УФО'!$G$4:$G$9</c:f>
              <c:numCache>
                <c:formatCode>General</c:formatCode>
                <c:ptCount val="6"/>
                <c:pt idx="0">
                  <c:v>33.54</c:v>
                </c:pt>
                <c:pt idx="1">
                  <c:v>12.422222222222222</c:v>
                </c:pt>
                <c:pt idx="2">
                  <c:v>7.4533333333333331</c:v>
                </c:pt>
                <c:pt idx="3">
                  <c:v>6.2111111111111104</c:v>
                </c:pt>
                <c:pt idx="4">
                  <c:v>4.3477777777777771</c:v>
                </c:pt>
                <c:pt idx="5">
                  <c:v>2.7604938271604937</c:v>
                </c:pt>
              </c:numCache>
            </c:numRef>
          </c:yVal>
          <c:smooth val="0"/>
        </c:ser>
        <c:ser>
          <c:idx val="2"/>
          <c:order val="4"/>
          <c:tx>
            <c:v>КП 2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26863176635994429"/>
                  <c:y val="-0.54697922179279523"/>
                </c:manualLayout>
              </c:layout>
              <c:numFmt formatCode="General" sourceLinked="0"/>
              <c:spPr>
                <a:solidFill>
                  <a:schemeClr val="bg1"/>
                </a:solidFill>
                <a:ln w="12700">
                  <a:solidFill>
                    <a:schemeClr val="accent3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</c:trendlineLbl>
          </c:trendline>
          <c:xVal>
            <c:numRef>
              <c:f>'[3]реология без УФО'!$D$59:$D$64</c:f>
              <c:numCache>
                <c:formatCode>General</c:formatCode>
                <c:ptCount val="6"/>
                <c:pt idx="0">
                  <c:v>0.5</c:v>
                </c:pt>
                <c:pt idx="1">
                  <c:v>0.9</c:v>
                </c:pt>
                <c:pt idx="2">
                  <c:v>1.5</c:v>
                </c:pt>
                <c:pt idx="3">
                  <c:v>2.7</c:v>
                </c:pt>
                <c:pt idx="4">
                  <c:v>4.5</c:v>
                </c:pt>
                <c:pt idx="5">
                  <c:v>8.1</c:v>
                </c:pt>
              </c:numCache>
            </c:numRef>
          </c:xVal>
          <c:yVal>
            <c:numRef>
              <c:f>'[3]реология без УФО'!$G$59:$G$64</c:f>
              <c:numCache>
                <c:formatCode>General</c:formatCode>
                <c:ptCount val="6"/>
                <c:pt idx="0">
                  <c:v>33.54</c:v>
                </c:pt>
                <c:pt idx="1">
                  <c:v>12.422222222222222</c:v>
                </c:pt>
                <c:pt idx="2">
                  <c:v>7.4533333333333331</c:v>
                </c:pt>
                <c:pt idx="3">
                  <c:v>5.1759259259259256</c:v>
                </c:pt>
                <c:pt idx="4">
                  <c:v>3.7266666666666666</c:v>
                </c:pt>
                <c:pt idx="5">
                  <c:v>2.0703703703703704</c:v>
                </c:pt>
              </c:numCache>
            </c:numRef>
          </c:yVal>
          <c:smooth val="0"/>
        </c:ser>
        <c:ser>
          <c:idx val="0"/>
          <c:order val="5"/>
          <c:tx>
            <c:v>КП 3</c:v>
          </c:tx>
          <c:spPr>
            <a:ln w="25400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6.9755847639667537E-2"/>
                  <c:y val="-0.54697922179279523"/>
                </c:manualLayout>
              </c:layout>
              <c:numFmt formatCode="General" sourceLinked="0"/>
              <c:spPr>
                <a:solidFill>
                  <a:schemeClr val="bg1"/>
                </a:solidFill>
                <a:ln w="12700">
                  <a:solidFill>
                    <a:schemeClr val="tx2">
                      <a:lumMod val="60000"/>
                      <a:lumOff val="40000"/>
                    </a:schemeClr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ru-RU"/>
                </a:p>
              </c:txPr>
            </c:trendlineLbl>
          </c:trendline>
          <c:xVal>
            <c:numRef>
              <c:f>'[3]реология без УФО'!$D$114:$D$119</c:f>
              <c:numCache>
                <c:formatCode>General</c:formatCode>
                <c:ptCount val="6"/>
                <c:pt idx="0">
                  <c:v>0.5</c:v>
                </c:pt>
                <c:pt idx="1">
                  <c:v>0.9</c:v>
                </c:pt>
                <c:pt idx="2">
                  <c:v>1.5</c:v>
                </c:pt>
                <c:pt idx="3">
                  <c:v>2.7</c:v>
                </c:pt>
                <c:pt idx="4">
                  <c:v>4.5</c:v>
                </c:pt>
                <c:pt idx="5">
                  <c:v>8.1</c:v>
                </c:pt>
              </c:numCache>
            </c:numRef>
          </c:xVal>
          <c:yVal>
            <c:numRef>
              <c:f>'[3]реология без УФО'!$G$114:$G$119</c:f>
              <c:numCache>
                <c:formatCode>General</c:formatCode>
                <c:ptCount val="6"/>
                <c:pt idx="0">
                  <c:v>44.72</c:v>
                </c:pt>
                <c:pt idx="1">
                  <c:v>26.086666666666666</c:v>
                </c:pt>
                <c:pt idx="2">
                  <c:v>14.906666666666666</c:v>
                </c:pt>
                <c:pt idx="3">
                  <c:v>6.2111111111111104</c:v>
                </c:pt>
                <c:pt idx="4">
                  <c:v>4.3477777777777771</c:v>
                </c:pt>
                <c:pt idx="5">
                  <c:v>2.7604938271604937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7580640"/>
        <c:axId val="577577896"/>
      </c:scatterChart>
      <c:valAx>
        <c:axId val="577580640"/>
        <c:scaling>
          <c:orientation val="minMax"/>
          <c:max val="8.5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Градиент напряжения на срез, с</a:t>
                </a:r>
                <a:r>
                  <a:rPr lang="ru-RU" baseline="30000"/>
                  <a:t>-1</a:t>
                </a:r>
              </a:p>
            </c:rich>
          </c:tx>
          <c:layout>
            <c:manualLayout>
              <c:xMode val="edge"/>
              <c:yMode val="edge"/>
              <c:x val="0.33735629836153747"/>
              <c:y val="0.868058651528029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77577896"/>
        <c:crosses val="autoZero"/>
        <c:crossBetween val="midCat"/>
      </c:valAx>
      <c:valAx>
        <c:axId val="577577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Динамическая вязкость, Па ·с</a:t>
                </a:r>
              </a:p>
            </c:rich>
          </c:tx>
          <c:layout>
            <c:manualLayout>
              <c:xMode val="edge"/>
              <c:yMode val="edge"/>
              <c:x val="9.5107182748401502E-3"/>
              <c:y val="0.156343552294058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577580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3.9132802952160164E-2"/>
          <c:y val="0.92228111251877631"/>
          <c:w val="0.87012537829658454"/>
          <c:h val="7.77188874812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38220757825371"/>
          <c:y val="5.1344970767542943E-2"/>
          <c:w val="0.79541460735859415"/>
          <c:h val="0.68023753975197543"/>
        </c:manualLayout>
      </c:layout>
      <c:barChart>
        <c:barDir val="col"/>
        <c:grouping val="clustered"/>
        <c:varyColors val="0"/>
        <c:ser>
          <c:idx val="0"/>
          <c:order val="0"/>
          <c:tx>
            <c:v>0,0 Дж/мл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'[4]обработка для диссертации'!$H$28:$H$30</c:f>
                <c:numCache>
                  <c:formatCode>General</c:formatCode>
                  <c:ptCount val="3"/>
                  <c:pt idx="0">
                    <c:v>2.7829950815282132</c:v>
                  </c:pt>
                  <c:pt idx="1">
                    <c:v>1.6912612998776486</c:v>
                  </c:pt>
                  <c:pt idx="2">
                    <c:v>2.4555304496803072</c:v>
                  </c:pt>
                </c:numCache>
              </c:numRef>
            </c:plus>
            <c:minus>
              <c:numRef>
                <c:f>'[4]обработка для диссертации'!$H$28:$H$30</c:f>
                <c:numCache>
                  <c:formatCode>General</c:formatCode>
                  <c:ptCount val="3"/>
                  <c:pt idx="0">
                    <c:v>2.7829950815282132</c:v>
                  </c:pt>
                  <c:pt idx="1">
                    <c:v>1.6912612998776486</c:v>
                  </c:pt>
                  <c:pt idx="2">
                    <c:v>2.4555304496803072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'[4]обработка для диссертации'!$D$28:$D$30</c:f>
              <c:strCache>
                <c:ptCount val="3"/>
                <c:pt idx="0">
                  <c:v>МС 1</c:v>
                </c:pt>
                <c:pt idx="1">
                  <c:v>МС 2</c:v>
                </c:pt>
                <c:pt idx="2">
                  <c:v>МС 3</c:v>
                </c:pt>
              </c:strCache>
            </c:strRef>
          </c:cat>
          <c:val>
            <c:numRef>
              <c:f>'[4]обработка для диссертации'!$F$35:$F$37</c:f>
              <c:numCache>
                <c:formatCode>General</c:formatCode>
                <c:ptCount val="3"/>
                <c:pt idx="0">
                  <c:v>1807.4360465621432</c:v>
                </c:pt>
                <c:pt idx="1">
                  <c:v>1737.9994344302947</c:v>
                </c:pt>
                <c:pt idx="2">
                  <c:v>1763.3978370055238</c:v>
                </c:pt>
              </c:numCache>
            </c:numRef>
          </c:val>
        </c:ser>
        <c:ser>
          <c:idx val="1"/>
          <c:order val="1"/>
          <c:tx>
            <c:v>37 Дж/мл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'[4]обработка для диссертации'!$H$31:$H$33</c:f>
                <c:numCache>
                  <c:formatCode>General</c:formatCode>
                  <c:ptCount val="3"/>
                  <c:pt idx="0">
                    <c:v>0.99578063428484065</c:v>
                  </c:pt>
                  <c:pt idx="1">
                    <c:v>2.7450658383558584</c:v>
                  </c:pt>
                  <c:pt idx="2">
                    <c:v>1.5161524523499037</c:v>
                  </c:pt>
                </c:numCache>
              </c:numRef>
            </c:plus>
            <c:minus>
              <c:numRef>
                <c:f>'[4]обработка для диссертации'!$H$31:$H$33</c:f>
                <c:numCache>
                  <c:formatCode>General</c:formatCode>
                  <c:ptCount val="3"/>
                  <c:pt idx="0">
                    <c:v>0.99578063428484065</c:v>
                  </c:pt>
                  <c:pt idx="1">
                    <c:v>2.7450658383558584</c:v>
                  </c:pt>
                  <c:pt idx="2">
                    <c:v>1.5161524523499037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'[4]обработка для диссертации'!$D$28:$D$30</c:f>
              <c:strCache>
                <c:ptCount val="3"/>
                <c:pt idx="0">
                  <c:v>МС 1</c:v>
                </c:pt>
                <c:pt idx="1">
                  <c:v>МС 2</c:v>
                </c:pt>
                <c:pt idx="2">
                  <c:v>МС 3</c:v>
                </c:pt>
              </c:strCache>
            </c:strRef>
          </c:cat>
          <c:val>
            <c:numRef>
              <c:f>'[4]обработка для диссертации'!$G$35:$G$37</c:f>
              <c:numCache>
                <c:formatCode>General</c:formatCode>
                <c:ptCount val="3"/>
                <c:pt idx="0">
                  <c:v>3268.3755971493465</c:v>
                </c:pt>
                <c:pt idx="1">
                  <c:v>3946.0693209013375</c:v>
                </c:pt>
                <c:pt idx="2">
                  <c:v>5716.9759710474236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8735728"/>
        <c:axId val="628740824"/>
      </c:barChart>
      <c:catAx>
        <c:axId val="628735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Исследуемые образцы</a:t>
                </a:r>
              </a:p>
            </c:rich>
          </c:tx>
          <c:layout>
            <c:manualLayout>
              <c:xMode val="edge"/>
              <c:yMode val="edge"/>
              <c:x val="0.36014541633696123"/>
              <c:y val="0.801776514046855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28740824"/>
        <c:crosses val="autoZero"/>
        <c:auto val="1"/>
        <c:lblAlgn val="ctr"/>
        <c:lblOffset val="100"/>
        <c:noMultiLvlLbl val="0"/>
      </c:catAx>
      <c:valAx>
        <c:axId val="6287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Предельное напряжения сдвига, Па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28735728"/>
        <c:crosses val="autoZero"/>
        <c:crossBetween val="between"/>
      </c:valAx>
      <c:spPr>
        <a:noFill/>
        <a:ln>
          <a:solidFill>
            <a:schemeClr val="tx1">
              <a:lumMod val="25000"/>
              <a:lumOff val="7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733113673805603"/>
          <c:y val="5.1344970767542943E-2"/>
          <c:w val="0.76246567819879185"/>
          <c:h val="0.68023753975197543"/>
        </c:manualLayout>
      </c:layout>
      <c:barChart>
        <c:barDir val="col"/>
        <c:grouping val="clustered"/>
        <c:varyColors val="0"/>
        <c:ser>
          <c:idx val="0"/>
          <c:order val="0"/>
          <c:tx>
            <c:v>0 Дж/мл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ВУС!$M$22:$M$24</c:f>
                <c:numCache>
                  <c:formatCode>General</c:formatCode>
                  <c:ptCount val="3"/>
                  <c:pt idx="0">
                    <c:v>0.23542952769289721</c:v>
                  </c:pt>
                  <c:pt idx="1">
                    <c:v>0.3</c:v>
                  </c:pt>
                  <c:pt idx="2">
                    <c:v>0.35</c:v>
                  </c:pt>
                </c:numCache>
              </c:numRef>
            </c:plus>
            <c:minus>
              <c:numRef>
                <c:f>ВУС!$M$22:$M$24</c:f>
                <c:numCache>
                  <c:formatCode>General</c:formatCode>
                  <c:ptCount val="3"/>
                  <c:pt idx="0">
                    <c:v>0.23542952769289721</c:v>
                  </c:pt>
                  <c:pt idx="1">
                    <c:v>0.3</c:v>
                  </c:pt>
                  <c:pt idx="2">
                    <c:v>0.35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'[4]обработка для диссертации'!$D$28:$D$30</c:f>
              <c:strCache>
                <c:ptCount val="3"/>
                <c:pt idx="0">
                  <c:v>МС 1</c:v>
                </c:pt>
                <c:pt idx="1">
                  <c:v>МС 2</c:v>
                </c:pt>
                <c:pt idx="2">
                  <c:v>МС 3</c:v>
                </c:pt>
              </c:strCache>
            </c:strRef>
          </c:cat>
          <c:val>
            <c:numRef>
              <c:f>ВУС!$M$18:$M$20</c:f>
              <c:numCache>
                <c:formatCode>0</c:formatCode>
                <c:ptCount val="3"/>
                <c:pt idx="0">
                  <c:v>97.96603700892949</c:v>
                </c:pt>
                <c:pt idx="1">
                  <c:v>93.849242816623516</c:v>
                </c:pt>
                <c:pt idx="2">
                  <c:v>96.363865546218477</c:v>
                </c:pt>
              </c:numCache>
            </c:numRef>
          </c:val>
        </c:ser>
        <c:ser>
          <c:idx val="1"/>
          <c:order val="1"/>
          <c:tx>
            <c:v>37 Дж/мл</c:v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ВУС!$N$22:$N$24</c:f>
                <c:numCache>
                  <c:formatCode>General</c:formatCode>
                  <c:ptCount val="3"/>
                  <c:pt idx="0">
                    <c:v>0.4</c:v>
                  </c:pt>
                  <c:pt idx="1">
                    <c:v>0.45</c:v>
                  </c:pt>
                  <c:pt idx="2">
                    <c:v>0.21953430329280094</c:v>
                  </c:pt>
                </c:numCache>
              </c:numRef>
            </c:plus>
            <c:minus>
              <c:numRef>
                <c:f>ВУС!$N$22:$N$24</c:f>
                <c:numCache>
                  <c:formatCode>General</c:formatCode>
                  <c:ptCount val="3"/>
                  <c:pt idx="0">
                    <c:v>0.4</c:v>
                  </c:pt>
                  <c:pt idx="1">
                    <c:v>0.45</c:v>
                  </c:pt>
                  <c:pt idx="2">
                    <c:v>0.21953430329280094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'[4]обработка для диссертации'!$D$28:$D$30</c:f>
              <c:strCache>
                <c:ptCount val="3"/>
                <c:pt idx="0">
                  <c:v>МС 1</c:v>
                </c:pt>
                <c:pt idx="1">
                  <c:v>МС 2</c:v>
                </c:pt>
                <c:pt idx="2">
                  <c:v>МС 3</c:v>
                </c:pt>
              </c:strCache>
            </c:strRef>
          </c:cat>
          <c:val>
            <c:numRef>
              <c:f>ВУС!$N$18:$N$20</c:f>
              <c:numCache>
                <c:formatCode>0</c:formatCode>
                <c:ptCount val="3"/>
                <c:pt idx="0">
                  <c:v>92.78248693054519</c:v>
                </c:pt>
                <c:pt idx="1">
                  <c:v>96.856328493809571</c:v>
                </c:pt>
                <c:pt idx="2">
                  <c:v>97.965964435383398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8753760"/>
        <c:axId val="628754936"/>
      </c:barChart>
      <c:catAx>
        <c:axId val="628753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Исследуемые образцы</a:t>
                </a:r>
              </a:p>
            </c:rich>
          </c:tx>
          <c:layout>
            <c:manualLayout>
              <c:xMode val="edge"/>
              <c:yMode val="edge"/>
              <c:x val="0.36014541633696123"/>
              <c:y val="0.801776514046855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28754936"/>
        <c:crosses val="autoZero"/>
        <c:auto val="1"/>
        <c:lblAlgn val="ctr"/>
        <c:lblOffset val="100"/>
        <c:noMultiLvlLbl val="0"/>
      </c:catAx>
      <c:valAx>
        <c:axId val="628754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Влагоудерживающая способность, %</a:t>
                </a:r>
              </a:p>
            </c:rich>
          </c:tx>
          <c:layout>
            <c:manualLayout>
              <c:xMode val="edge"/>
              <c:yMode val="edge"/>
              <c:x val="8.7863811092806152E-3"/>
              <c:y val="0.156124234470691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28753760"/>
        <c:crosses val="autoZero"/>
        <c:crossBetween val="between"/>
      </c:valAx>
      <c:spPr>
        <a:noFill/>
        <a:ln>
          <a:solidFill>
            <a:schemeClr val="tx1">
              <a:lumMod val="25000"/>
              <a:lumOff val="75000"/>
            </a:scheme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83716387303438"/>
          <c:y val="5.1344970767542943E-2"/>
          <c:w val="0.76895966707865215"/>
          <c:h val="0.64451870357855445"/>
        </c:manualLayout>
      </c:layout>
      <c:barChart>
        <c:barDir val="col"/>
        <c:grouping val="clustered"/>
        <c:varyColors val="0"/>
        <c:ser>
          <c:idx val="0"/>
          <c:order val="0"/>
          <c:tx>
            <c:v>0,0 Дж/мл</c:v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'рис. 6 ПНС'!$H$27:$H$29</c:f>
                <c:numCache>
                  <c:formatCode>General</c:formatCode>
                  <c:ptCount val="3"/>
                  <c:pt idx="0">
                    <c:v>100</c:v>
                  </c:pt>
                  <c:pt idx="1">
                    <c:v>112</c:v>
                  </c:pt>
                  <c:pt idx="2">
                    <c:v>98</c:v>
                  </c:pt>
                </c:numCache>
              </c:numRef>
            </c:plus>
            <c:minus>
              <c:numRef>
                <c:f>'рис. 6 ПНС'!$H$27:$H$29</c:f>
                <c:numCache>
                  <c:formatCode>General</c:formatCode>
                  <c:ptCount val="3"/>
                  <c:pt idx="0">
                    <c:v>100</c:v>
                  </c:pt>
                  <c:pt idx="1">
                    <c:v>112</c:v>
                  </c:pt>
                  <c:pt idx="2">
                    <c:v>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'[5]обработка для диссертации ПНС!'!$D$43:$D$45</c:f>
              <c:strCache>
                <c:ptCount val="3"/>
                <c:pt idx="0">
                  <c:v>МС 1</c:v>
                </c:pt>
                <c:pt idx="1">
                  <c:v>МС 2</c:v>
                </c:pt>
                <c:pt idx="2">
                  <c:v>МС 3</c:v>
                </c:pt>
              </c:strCache>
            </c:strRef>
          </c:cat>
          <c:val>
            <c:numRef>
              <c:f>'рис. 6 ПНС'!$G$27:$G$29</c:f>
              <c:numCache>
                <c:formatCode>General</c:formatCode>
                <c:ptCount val="3"/>
                <c:pt idx="0">
                  <c:v>1807.4360465621432</c:v>
                </c:pt>
                <c:pt idx="1">
                  <c:v>1737.9994344302947</c:v>
                </c:pt>
                <c:pt idx="2">
                  <c:v>1763.3978370055238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6F-4EDA-B529-AB90DC84845B}"/>
            </c:ext>
          </c:extLst>
        </c:ser>
        <c:ser>
          <c:idx val="1"/>
          <c:order val="1"/>
          <c:tx>
            <c:v>37 Дж/мл</c:v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'рис. 6 ПНС'!$H$30:$H$32</c:f>
                <c:numCache>
                  <c:formatCode>General</c:formatCode>
                  <c:ptCount val="3"/>
                  <c:pt idx="0">
                    <c:v>101</c:v>
                  </c:pt>
                  <c:pt idx="1">
                    <c:v>114</c:v>
                  </c:pt>
                  <c:pt idx="2">
                    <c:v>105</c:v>
                  </c:pt>
                </c:numCache>
              </c:numRef>
            </c:plus>
            <c:minus>
              <c:numRef>
                <c:f>'рис. 6 ПНС'!$H$30:$H$32</c:f>
                <c:numCache>
                  <c:formatCode>General</c:formatCode>
                  <c:ptCount val="3"/>
                  <c:pt idx="0">
                    <c:v>101</c:v>
                  </c:pt>
                  <c:pt idx="1">
                    <c:v>114</c:v>
                  </c:pt>
                  <c:pt idx="2">
                    <c:v>105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'[5]обработка для диссертации ПНС!'!$D$43:$D$45</c:f>
              <c:strCache>
                <c:ptCount val="3"/>
                <c:pt idx="0">
                  <c:v>МС 1</c:v>
                </c:pt>
                <c:pt idx="1">
                  <c:v>МС 2</c:v>
                </c:pt>
                <c:pt idx="2">
                  <c:v>МС 3</c:v>
                </c:pt>
              </c:strCache>
            </c:strRef>
          </c:cat>
          <c:val>
            <c:numRef>
              <c:f>'рис. 6 ПНС'!$G$30:$G$32</c:f>
              <c:numCache>
                <c:formatCode>General</c:formatCode>
                <c:ptCount val="3"/>
                <c:pt idx="0">
                  <c:v>3268.3755971493465</c:v>
                </c:pt>
                <c:pt idx="1">
                  <c:v>3946.0693209013375</c:v>
                </c:pt>
                <c:pt idx="2">
                  <c:v>5716.9759710474236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B6F-4EDA-B529-AB90DC848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3125000"/>
        <c:axId val="633126568"/>
      </c:barChart>
      <c:catAx>
        <c:axId val="6331250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Исследуемые образцы</a:t>
                </a:r>
              </a:p>
            </c:rich>
          </c:tx>
          <c:layout>
            <c:manualLayout>
              <c:xMode val="edge"/>
              <c:yMode val="edge"/>
              <c:x val="0.36014541633696123"/>
              <c:y val="0.801776514046855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33126568"/>
        <c:crosses val="autoZero"/>
        <c:auto val="1"/>
        <c:lblAlgn val="ctr"/>
        <c:lblOffset val="100"/>
        <c:noMultiLvlLbl val="0"/>
      </c:catAx>
      <c:valAx>
        <c:axId val="633126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ru-RU"/>
                  <a:t>Предельное напряжения сдвига, Па</a:t>
                </a:r>
              </a:p>
            </c:rich>
          </c:tx>
          <c:layout>
            <c:manualLayout>
              <c:xMode val="edge"/>
              <c:yMode val="edge"/>
              <c:x val="9.2830156530059223E-3"/>
              <c:y val="4.28847409302263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633125000"/>
        <c:crosses val="autoZero"/>
        <c:crossBetween val="between"/>
      </c:valAx>
      <c:spPr>
        <a:noFill/>
        <a:ln>
          <a:solidFill>
            <a:schemeClr val="tx1">
              <a:lumMod val="25000"/>
              <a:lumOff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9407051334563206"/>
          <c:y val="0.89358254393327741"/>
          <c:w val="0.48676512190033672"/>
          <c:h val="8.1036745406824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8</xdr:row>
      <xdr:rowOff>38100</xdr:rowOff>
    </xdr:from>
    <xdr:to>
      <xdr:col>11</xdr:col>
      <xdr:colOff>583475</xdr:colOff>
      <xdr:row>28</xdr:row>
      <xdr:rowOff>84907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421340</xdr:colOff>
      <xdr:row>12</xdr:row>
      <xdr:rowOff>46727</xdr:rowOff>
    </xdr:from>
    <xdr:to>
      <xdr:col>20</xdr:col>
      <xdr:colOff>126850</xdr:colOff>
      <xdr:row>28</xdr:row>
      <xdr:rowOff>35859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99060</xdr:colOff>
      <xdr:row>2</xdr:row>
      <xdr:rowOff>83820</xdr:rowOff>
    </xdr:from>
    <xdr:to>
      <xdr:col>17</xdr:col>
      <xdr:colOff>108585</xdr:colOff>
      <xdr:row>15</xdr:row>
      <xdr:rowOff>59055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251460</xdr:colOff>
      <xdr:row>1</xdr:row>
      <xdr:rowOff>312420</xdr:rowOff>
    </xdr:from>
    <xdr:to>
      <xdr:col>21</xdr:col>
      <xdr:colOff>30480</xdr:colOff>
      <xdr:row>18</xdr:row>
      <xdr:rowOff>114300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518160</xdr:colOff>
      <xdr:row>9</xdr:row>
      <xdr:rowOff>167640</xdr:rowOff>
    </xdr:from>
    <xdr:to>
      <xdr:col>17</xdr:col>
      <xdr:colOff>571500</xdr:colOff>
      <xdr:row>25</xdr:row>
      <xdr:rowOff>121920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312420</xdr:colOff>
      <xdr:row>6</xdr:row>
      <xdr:rowOff>160020</xdr:rowOff>
    </xdr:from>
    <xdr:to>
      <xdr:col>21</xdr:col>
      <xdr:colOff>365760</xdr:colOff>
      <xdr:row>22</xdr:row>
      <xdr:rowOff>114300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116681</xdr:colOff>
      <xdr:row>23</xdr:row>
      <xdr:rowOff>152400</xdr:rowOff>
    </xdr:from>
    <xdr:to>
      <xdr:col>17</xdr:col>
      <xdr:colOff>170021</xdr:colOff>
      <xdr:row>37</xdr:row>
      <xdr:rowOff>80962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_ria/AppData/Roaming/Microsoft/Excel/&#1044;&#1080;&#1089;&#1089;&#1077;&#1088;%20&#1080;&#1089;&#1089;&#1083;&#1077;&#1076;&#1086;&#1074;&#1072;&#1085;&#1080;&#1103;%20&#1040;&#1040;&#1040;&#1040;&#1040;&#1040;&#1040;(1)%20(1)%20(version%201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_ria/Downloads/&#1088;&#1077;&#1086;&#1083;&#1086;&#1075;&#1080;&#1103;%2021.03%2016%20&#1076;&#1078;%20(3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_ria/OneDrive/&#1044;&#1086;&#1082;&#1091;&#1084;&#1077;&#1085;&#1090;&#1099;/&#1056;&#1040;&#1041;&#1054;&#1058;&#1040;/&#1059;&#1060;&#1054;/&#1044;&#1080;&#1080;&#1089;&#1077;&#1088;%20&#1053;&#1072;&#1090;&#1072;&#1096;&#1072;/&#1088;&#1077;&#1086;&#1083;&#1086;&#1075;&#1080;&#1103;%2021.03%2016%20&#1076;&#1078;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_ria/OneDrive/&#1044;&#1086;&#1082;&#1091;&#1084;&#1077;&#1085;&#1090;&#1099;/&#1056;&#1040;&#1041;&#1054;&#1058;&#1040;/&#1059;&#1060;&#1054;/&#1044;&#1080;&#1080;&#1089;&#1077;&#1088;%20&#1053;&#1072;&#1090;&#1072;&#1096;&#1072;/&#1044;&#1080;&#1089;&#1089;&#1077;&#1088;%20&#1080;&#1089;&#1089;&#1083;&#1077;&#1076;&#1086;&#1074;&#1072;&#1085;&#1080;&#1103;%20&#1040;&#1040;&#1040;&#1040;&#1040;&#1040;&#104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_ria/Downloads/&#1044;&#1080;&#1089;&#1089;&#1077;&#1088;%20&#1080;&#1089;&#1089;&#1083;&#1077;&#1076;&#1086;&#1074;&#1072;&#1085;&#1080;&#1103;%20&#1040;&#1040;&#1040;&#1040;&#1040;&#1040;&#1040;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.01.22"/>
      <sheetName val="18.01.22"/>
      <sheetName val="24.01.22"/>
      <sheetName val="26.01"/>
      <sheetName val="31.01 с соком"/>
      <sheetName val="лактоза 08,02,22"/>
      <sheetName val="09,02,22"/>
      <sheetName val="10,02,22"/>
      <sheetName val="15,02,22 КОЕ исследование"/>
      <sheetName val="16,02,22 КОЕ исследование"/>
      <sheetName val="17,02,22 Коля"/>
      <sheetName val="28.02.22 Коля + Даша"/>
      <sheetName val="Для Бориса"/>
      <sheetName val="01.03.22 план эксперимента"/>
      <sheetName val="План 2"/>
      <sheetName val="Лист3"/>
      <sheetName val="КОЕ обработка"/>
      <sheetName val="ОБРАБОТКА РЕЗУЛЬАТОВ для статьи"/>
      <sheetName val="обработка для диссертации"/>
      <sheetName val="Поверхностное натяжение"/>
      <sheetName val="обработка результатов"/>
      <sheetName val="профилограмма"/>
      <sheetName val="хранение 04,04,2022"/>
      <sheetName val="БАХ окисление"/>
      <sheetName val="02,03,22"/>
      <sheetName val="03,03,22"/>
      <sheetName val="09.03.22"/>
      <sheetName val="09,03,22 16Джмл"/>
      <sheetName val="11,03,2022 КОЕ"/>
      <sheetName val="14.03.22 30,5 Джмл"/>
      <sheetName val="16,03,22 45 Дж"/>
      <sheetName val="Коля 14,03,22"/>
      <sheetName val="22,02,22 КМП"/>
      <sheetName val="реология от 22.02"/>
      <sheetName val="25,02,22 вус "/>
      <sheetName val="Кмафанм"/>
      <sheetName val="Лист5"/>
      <sheetName val="КОЕ 24,02"/>
      <sheetName val="Лист1"/>
      <sheetName val="Лист2"/>
      <sheetName val="23,03,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5">
          <cell r="L15">
            <v>37</v>
          </cell>
        </row>
      </sheetData>
      <sheetData sheetId="11">
        <row r="38">
          <cell r="K38">
            <v>1.6522711641858292</v>
          </cell>
          <cell r="M38">
            <v>0</v>
          </cell>
          <cell r="N38">
            <v>92.12</v>
          </cell>
          <cell r="O38">
            <v>98.484848484848484</v>
          </cell>
          <cell r="P38">
            <v>97.129341563785999</v>
          </cell>
        </row>
        <row r="39">
          <cell r="K39">
            <v>1.7559422921421233</v>
          </cell>
          <cell r="M39">
            <v>37</v>
          </cell>
          <cell r="N39">
            <v>96.11</v>
          </cell>
          <cell r="O39">
            <v>98.524523000000002</v>
          </cell>
          <cell r="P39">
            <v>97.528599999999997</v>
          </cell>
        </row>
        <row r="40">
          <cell r="K40">
            <v>1.5</v>
          </cell>
          <cell r="M40">
            <v>74</v>
          </cell>
          <cell r="N40">
            <v>46.105919003115261</v>
          </cell>
          <cell r="O40">
            <v>96.022727272727266</v>
          </cell>
          <cell r="P40">
            <v>96.021947873799732</v>
          </cell>
        </row>
        <row r="41">
          <cell r="K41">
            <v>1.7039170558842736</v>
          </cell>
          <cell r="M41">
            <v>111</v>
          </cell>
          <cell r="N41">
            <v>40.186915887850468</v>
          </cell>
          <cell r="O41">
            <v>95.686274509803923</v>
          </cell>
          <cell r="P41">
            <v>95.610425240054866</v>
          </cell>
        </row>
        <row r="42">
          <cell r="K42">
            <v>1.9139836293274108</v>
          </cell>
          <cell r="M42">
            <v>148</v>
          </cell>
          <cell r="N42">
            <v>37.383177570093459</v>
          </cell>
          <cell r="O42">
            <v>94.886363636363626</v>
          </cell>
          <cell r="P42">
            <v>94.513031550068575</v>
          </cell>
        </row>
        <row r="43">
          <cell r="K43">
            <v>1.9672315572905996</v>
          </cell>
          <cell r="M43">
            <v>185</v>
          </cell>
          <cell r="N43">
            <v>30.841121495327101</v>
          </cell>
          <cell r="O43">
            <v>93.181818181818173</v>
          </cell>
          <cell r="P43">
            <v>94.101508916323738</v>
          </cell>
        </row>
        <row r="45">
          <cell r="K45">
            <v>1.3012814197295466</v>
          </cell>
        </row>
        <row r="46">
          <cell r="K46">
            <v>1.2013880860626691</v>
          </cell>
        </row>
        <row r="47">
          <cell r="K47">
            <v>1.6010413278030451</v>
          </cell>
        </row>
        <row r="48">
          <cell r="K48">
            <v>1.6522711641858292</v>
          </cell>
        </row>
        <row r="49">
          <cell r="K49">
            <v>1.550268793897795</v>
          </cell>
        </row>
        <row r="50">
          <cell r="K50">
            <v>1.7521415467935233</v>
          </cell>
        </row>
        <row r="52">
          <cell r="K52">
            <v>1.350308606701941</v>
          </cell>
        </row>
        <row r="53">
          <cell r="K53">
            <v>1.2529964086141672</v>
          </cell>
        </row>
        <row r="54">
          <cell r="K54">
            <v>1.550268793897795</v>
          </cell>
        </row>
        <row r="55">
          <cell r="K55">
            <v>1.7039170558842773</v>
          </cell>
        </row>
        <row r="56">
          <cell r="K56">
            <v>1.6010413278030451</v>
          </cell>
        </row>
        <row r="57">
          <cell r="K57">
            <v>1.7009801096230723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ФО 16 дж"/>
      <sheetName val=" УФО 30,5 Дж"/>
      <sheetName val="УФО 30,5 Дж образец 5 (10 повт."/>
      <sheetName val="УФО 45 Дж №1-9"/>
      <sheetName val="УФО+45 Дж общ."/>
      <sheetName val="обработка результатов"/>
      <sheetName val="УФО 45 Дж №2-8"/>
      <sheetName val="Реология КСБ 45 Дж"/>
      <sheetName val="реология без УФО"/>
      <sheetName val="реология 74 Дж"/>
      <sheetName val="реология КСБ 30,5 Д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0.5</v>
          </cell>
          <cell r="G4">
            <v>5.59</v>
          </cell>
        </row>
        <row r="5">
          <cell r="D5">
            <v>0.9</v>
          </cell>
          <cell r="G5">
            <v>6.2111111111111112</v>
          </cell>
        </row>
        <row r="6">
          <cell r="D6">
            <v>1.5</v>
          </cell>
          <cell r="G6">
            <v>3.7266666666666666</v>
          </cell>
        </row>
        <row r="7">
          <cell r="D7">
            <v>2.7</v>
          </cell>
          <cell r="G7">
            <v>2.0703703703703704</v>
          </cell>
        </row>
        <row r="8">
          <cell r="D8">
            <v>4.5</v>
          </cell>
          <cell r="G8">
            <v>1.8633333333333333</v>
          </cell>
        </row>
        <row r="9">
          <cell r="D9">
            <v>8.1</v>
          </cell>
          <cell r="G9">
            <v>1.3802469135802469</v>
          </cell>
        </row>
        <row r="10">
          <cell r="D10">
            <v>13.5</v>
          </cell>
          <cell r="G10">
            <v>1.2422222222222221</v>
          </cell>
        </row>
        <row r="11">
          <cell r="D11">
            <v>24.3</v>
          </cell>
          <cell r="G11">
            <v>0.92016460905349795</v>
          </cell>
        </row>
        <row r="12">
          <cell r="D12">
            <v>40.5</v>
          </cell>
          <cell r="G12">
            <v>0.82814814814814819</v>
          </cell>
        </row>
        <row r="13">
          <cell r="D13">
            <v>72.900000000000006</v>
          </cell>
          <cell r="G13">
            <v>0.53676268861454046</v>
          </cell>
        </row>
        <row r="14">
          <cell r="D14">
            <v>121.5</v>
          </cell>
          <cell r="G14">
            <v>0.36806584362139916</v>
          </cell>
        </row>
        <row r="15">
          <cell r="D15">
            <v>218.7</v>
          </cell>
          <cell r="G15">
            <v>0.76680384087791509</v>
          </cell>
        </row>
        <row r="16">
          <cell r="D16">
            <v>121.5</v>
          </cell>
          <cell r="G16">
            <v>0.46008230452674903</v>
          </cell>
        </row>
        <row r="17">
          <cell r="D17">
            <v>72.900000000000006</v>
          </cell>
          <cell r="G17">
            <v>0.69012345679012344</v>
          </cell>
        </row>
        <row r="18">
          <cell r="D18">
            <v>40.5</v>
          </cell>
          <cell r="G18">
            <v>0.82814814814814819</v>
          </cell>
        </row>
        <row r="19">
          <cell r="D19">
            <v>24.3</v>
          </cell>
          <cell r="G19">
            <v>0.92016460905349795</v>
          </cell>
        </row>
        <row r="20">
          <cell r="D20">
            <v>13.5</v>
          </cell>
          <cell r="G20">
            <v>1.2422222222222221</v>
          </cell>
        </row>
        <row r="21">
          <cell r="D21">
            <v>8.1</v>
          </cell>
          <cell r="G21">
            <v>1.3802469135802469</v>
          </cell>
        </row>
        <row r="22">
          <cell r="D22">
            <v>4.5</v>
          </cell>
          <cell r="G22">
            <v>1.2422222222222221</v>
          </cell>
        </row>
        <row r="23">
          <cell r="D23">
            <v>2.7</v>
          </cell>
          <cell r="G23">
            <v>2.0703703703703704</v>
          </cell>
        </row>
        <row r="24">
          <cell r="D24">
            <v>1.5</v>
          </cell>
          <cell r="G24">
            <v>1.8633333333333333</v>
          </cell>
        </row>
        <row r="25">
          <cell r="D25">
            <v>0.9</v>
          </cell>
          <cell r="G25">
            <v>3.1055555555555556</v>
          </cell>
        </row>
        <row r="26">
          <cell r="D26">
            <v>0.5</v>
          </cell>
          <cell r="G26">
            <v>5.59</v>
          </cell>
        </row>
        <row r="32">
          <cell r="D32">
            <v>0.5</v>
          </cell>
          <cell r="G32">
            <v>106.56000000000002</v>
          </cell>
        </row>
        <row r="33">
          <cell r="D33">
            <v>0.9</v>
          </cell>
          <cell r="G33">
            <v>92.088888888888889</v>
          </cell>
        </row>
        <row r="34">
          <cell r="D34">
            <v>1.5</v>
          </cell>
          <cell r="G34">
            <v>63.146666666666668</v>
          </cell>
        </row>
        <row r="35">
          <cell r="D35">
            <v>2.7</v>
          </cell>
          <cell r="G35">
            <v>32.888888888888886</v>
          </cell>
        </row>
        <row r="36">
          <cell r="D36">
            <v>4.5</v>
          </cell>
          <cell r="G36">
            <v>30.257777777777779</v>
          </cell>
        </row>
        <row r="37">
          <cell r="D37">
            <v>8.1</v>
          </cell>
          <cell r="G37">
            <v>16.809876543209878</v>
          </cell>
        </row>
        <row r="38">
          <cell r="D38">
            <v>13.5</v>
          </cell>
          <cell r="G38">
            <v>9.2088888888888896</v>
          </cell>
        </row>
        <row r="39">
          <cell r="D39">
            <v>24.3</v>
          </cell>
          <cell r="G39">
            <v>4.8724279835390947</v>
          </cell>
        </row>
        <row r="40">
          <cell r="D40">
            <v>40.5</v>
          </cell>
          <cell r="G40">
            <v>0.87703703703703717</v>
          </cell>
        </row>
        <row r="41">
          <cell r="D41">
            <v>72.900000000000006</v>
          </cell>
          <cell r="G41">
            <v>0.16241426611796983</v>
          </cell>
        </row>
        <row r="42">
          <cell r="D42">
            <v>121.5</v>
          </cell>
          <cell r="G42">
            <v>4.8724279835390946E-2</v>
          </cell>
        </row>
        <row r="43">
          <cell r="D43">
            <v>218.7</v>
          </cell>
          <cell r="G43">
            <v>2.7069044352994974E-2</v>
          </cell>
        </row>
        <row r="44">
          <cell r="D44">
            <v>121.5</v>
          </cell>
          <cell r="G44">
            <v>4.8724279835390946E-2</v>
          </cell>
        </row>
        <row r="45">
          <cell r="D45">
            <v>72.900000000000006</v>
          </cell>
          <cell r="G45">
            <v>8.1207133058984915E-2</v>
          </cell>
        </row>
        <row r="46">
          <cell r="D46">
            <v>40.5</v>
          </cell>
          <cell r="G46">
            <v>0.29234567901234565</v>
          </cell>
        </row>
        <row r="47">
          <cell r="D47">
            <v>24.3</v>
          </cell>
          <cell r="G47">
            <v>1.4617283950617286</v>
          </cell>
        </row>
        <row r="48">
          <cell r="D48">
            <v>13.5</v>
          </cell>
          <cell r="G48">
            <v>3.0696296296296297</v>
          </cell>
        </row>
        <row r="49">
          <cell r="D49">
            <v>8.1</v>
          </cell>
          <cell r="G49">
            <v>8.0395061728395074</v>
          </cell>
        </row>
        <row r="50">
          <cell r="D50">
            <v>4.5</v>
          </cell>
          <cell r="G50">
            <v>11.840000000000002</v>
          </cell>
        </row>
        <row r="51">
          <cell r="D51">
            <v>2.7</v>
          </cell>
          <cell r="G51">
            <v>24.11851851851852</v>
          </cell>
        </row>
        <row r="52">
          <cell r="D52">
            <v>1.5</v>
          </cell>
          <cell r="G52">
            <v>43.413333333333334</v>
          </cell>
        </row>
        <row r="53">
          <cell r="D53">
            <v>0.9</v>
          </cell>
          <cell r="G53">
            <v>59.20000000000001</v>
          </cell>
        </row>
        <row r="54">
          <cell r="D54">
            <v>0.5</v>
          </cell>
          <cell r="G54">
            <v>71.04000000000002</v>
          </cell>
        </row>
        <row r="61">
          <cell r="D61">
            <v>0.5</v>
          </cell>
          <cell r="G61">
            <v>118.4</v>
          </cell>
        </row>
        <row r="62">
          <cell r="D62">
            <v>0.9</v>
          </cell>
          <cell r="G62">
            <v>72.355555555555569</v>
          </cell>
        </row>
        <row r="63">
          <cell r="D63">
            <v>1.5</v>
          </cell>
          <cell r="G63">
            <v>71.04000000000002</v>
          </cell>
        </row>
        <row r="64">
          <cell r="D64">
            <v>2.7</v>
          </cell>
          <cell r="G64">
            <v>46.044444444444437</v>
          </cell>
        </row>
        <row r="65">
          <cell r="D65">
            <v>4.5</v>
          </cell>
          <cell r="G65">
            <v>27.626666666666669</v>
          </cell>
        </row>
        <row r="66">
          <cell r="D66">
            <v>8.1</v>
          </cell>
          <cell r="G66">
            <v>19.002469135802468</v>
          </cell>
        </row>
        <row r="67">
          <cell r="D67">
            <v>13.5</v>
          </cell>
          <cell r="G67">
            <v>11.401481481481483</v>
          </cell>
        </row>
        <row r="68">
          <cell r="D68">
            <v>24.3</v>
          </cell>
          <cell r="G68">
            <v>5.3596707818930049</v>
          </cell>
        </row>
        <row r="69">
          <cell r="D69">
            <v>40.5</v>
          </cell>
          <cell r="G69">
            <v>2.9234567901234567</v>
          </cell>
        </row>
        <row r="70">
          <cell r="D70">
            <v>72.900000000000006</v>
          </cell>
          <cell r="G70">
            <v>0.32482853223593966</v>
          </cell>
        </row>
        <row r="71">
          <cell r="D71">
            <v>121.5</v>
          </cell>
          <cell r="G71">
            <v>0.19489711934156378</v>
          </cell>
        </row>
        <row r="72">
          <cell r="D72">
            <v>218.7</v>
          </cell>
          <cell r="G72">
            <v>5.4138088705989948E-2</v>
          </cell>
        </row>
        <row r="73">
          <cell r="D73">
            <v>121.5</v>
          </cell>
          <cell r="G73">
            <v>9.7448559670781892E-2</v>
          </cell>
        </row>
        <row r="74">
          <cell r="D74">
            <v>72.900000000000006</v>
          </cell>
          <cell r="G74">
            <v>0.16241426611796983</v>
          </cell>
        </row>
        <row r="75">
          <cell r="D75">
            <v>40.5</v>
          </cell>
          <cell r="G75">
            <v>0.73086419753086418</v>
          </cell>
        </row>
        <row r="76">
          <cell r="D76">
            <v>24.3</v>
          </cell>
          <cell r="G76">
            <v>2.4362139917695473</v>
          </cell>
        </row>
        <row r="77">
          <cell r="D77">
            <v>13.5</v>
          </cell>
          <cell r="G77">
            <v>5.2622222222222232</v>
          </cell>
        </row>
        <row r="78">
          <cell r="D78">
            <v>8.1</v>
          </cell>
          <cell r="G78">
            <v>11.693827160493827</v>
          </cell>
        </row>
        <row r="79">
          <cell r="D79">
            <v>4.5</v>
          </cell>
          <cell r="G79">
            <v>23.680000000000003</v>
          </cell>
        </row>
        <row r="80">
          <cell r="D80">
            <v>2.7</v>
          </cell>
          <cell r="G80">
            <v>50.42962962962963</v>
          </cell>
        </row>
        <row r="81">
          <cell r="D81">
            <v>1.5</v>
          </cell>
          <cell r="G81">
            <v>86.826666666666668</v>
          </cell>
        </row>
        <row r="82">
          <cell r="D82">
            <v>0.9</v>
          </cell>
          <cell r="G82">
            <v>105.24444444444444</v>
          </cell>
        </row>
        <row r="83">
          <cell r="D83">
            <v>0.5</v>
          </cell>
          <cell r="G83">
            <v>177.6</v>
          </cell>
        </row>
        <row r="89">
          <cell r="D89">
            <v>0.5</v>
          </cell>
          <cell r="G89">
            <v>47.36</v>
          </cell>
        </row>
        <row r="90">
          <cell r="D90">
            <v>0.9</v>
          </cell>
          <cell r="G90">
            <v>32.888888888888893</v>
          </cell>
        </row>
        <row r="91">
          <cell r="D91">
            <v>1.5</v>
          </cell>
          <cell r="G91">
            <v>23.680000000000003</v>
          </cell>
        </row>
        <row r="92">
          <cell r="D92">
            <v>2.7</v>
          </cell>
          <cell r="G92">
            <v>17.540740740740741</v>
          </cell>
        </row>
        <row r="93">
          <cell r="D93">
            <v>4.5</v>
          </cell>
          <cell r="G93">
            <v>10.524444444444445</v>
          </cell>
        </row>
        <row r="94">
          <cell r="D94">
            <v>8.1</v>
          </cell>
          <cell r="G94">
            <v>8.0395061728395074</v>
          </cell>
        </row>
        <row r="95">
          <cell r="D95">
            <v>13.5</v>
          </cell>
          <cell r="G95">
            <v>3.9466666666666677</v>
          </cell>
        </row>
        <row r="96">
          <cell r="D96">
            <v>24.3</v>
          </cell>
          <cell r="G96">
            <v>2.4362139917695473</v>
          </cell>
        </row>
        <row r="97">
          <cell r="D97">
            <v>40.5</v>
          </cell>
          <cell r="G97">
            <v>0.73086419753086418</v>
          </cell>
        </row>
        <row r="98">
          <cell r="D98">
            <v>72.900000000000006</v>
          </cell>
          <cell r="G98">
            <v>0.16241426611796983</v>
          </cell>
        </row>
        <row r="99">
          <cell r="D99">
            <v>121.5</v>
          </cell>
          <cell r="G99">
            <v>9.7448559670781892E-2</v>
          </cell>
        </row>
        <row r="100">
          <cell r="D100">
            <v>218.7</v>
          </cell>
          <cell r="G100">
            <v>5.4138088705989948E-2</v>
          </cell>
        </row>
        <row r="101">
          <cell r="D101">
            <v>121.5</v>
          </cell>
          <cell r="G101">
            <v>9.7448559670781892E-2</v>
          </cell>
        </row>
        <row r="102">
          <cell r="D102">
            <v>72.900000000000006</v>
          </cell>
          <cell r="G102">
            <v>8.1207133058984915E-2</v>
          </cell>
        </row>
        <row r="103">
          <cell r="D103">
            <v>40.5</v>
          </cell>
          <cell r="G103">
            <v>0.21925925925925929</v>
          </cell>
        </row>
        <row r="104">
          <cell r="D104">
            <v>24.3</v>
          </cell>
          <cell r="G104">
            <v>0.97448559670781887</v>
          </cell>
        </row>
        <row r="105">
          <cell r="D105">
            <v>13.5</v>
          </cell>
          <cell r="G105">
            <v>2.1925925925925926</v>
          </cell>
        </row>
        <row r="106">
          <cell r="D106">
            <v>8.1</v>
          </cell>
          <cell r="G106">
            <v>3.6543209876543212</v>
          </cell>
        </row>
        <row r="107">
          <cell r="D107">
            <v>4.5</v>
          </cell>
          <cell r="G107">
            <v>7.8933333333333353</v>
          </cell>
        </row>
        <row r="108">
          <cell r="D108">
            <v>2.7</v>
          </cell>
          <cell r="G108">
            <v>8.7703703703703706</v>
          </cell>
        </row>
        <row r="109">
          <cell r="D109">
            <v>1.5</v>
          </cell>
          <cell r="G109">
            <v>15.786666666666667</v>
          </cell>
        </row>
        <row r="110">
          <cell r="D110">
            <v>0.9</v>
          </cell>
          <cell r="G110">
            <v>13.155555555555555</v>
          </cell>
        </row>
        <row r="111">
          <cell r="D111">
            <v>0.5</v>
          </cell>
          <cell r="G111">
            <v>23.68</v>
          </cell>
        </row>
        <row r="117">
          <cell r="D117">
            <v>0.5</v>
          </cell>
          <cell r="G117">
            <v>644.52</v>
          </cell>
        </row>
        <row r="118">
          <cell r="D118">
            <v>0.9</v>
          </cell>
          <cell r="G118">
            <v>366.8</v>
          </cell>
        </row>
        <row r="119">
          <cell r="D119">
            <v>1.5</v>
          </cell>
          <cell r="G119">
            <v>241.04</v>
          </cell>
        </row>
        <row r="120">
          <cell r="D120">
            <v>2.7</v>
          </cell>
          <cell r="G120">
            <v>148.46666666666667</v>
          </cell>
        </row>
        <row r="121">
          <cell r="D121">
            <v>4.5</v>
          </cell>
          <cell r="G121">
            <v>87.333333333333314</v>
          </cell>
        </row>
        <row r="122">
          <cell r="D122">
            <v>8.1</v>
          </cell>
          <cell r="G122">
            <v>50.459259259259262</v>
          </cell>
        </row>
        <row r="123">
          <cell r="D123">
            <v>13.5</v>
          </cell>
          <cell r="G123">
            <v>20.377777777777776</v>
          </cell>
        </row>
        <row r="124">
          <cell r="D124">
            <v>24.3</v>
          </cell>
          <cell r="G124">
            <v>7.1160493827160485</v>
          </cell>
        </row>
        <row r="125">
          <cell r="D125">
            <v>40.5</v>
          </cell>
          <cell r="G125">
            <v>2.3288888888888888</v>
          </cell>
        </row>
        <row r="126">
          <cell r="D126">
            <v>72.900000000000006</v>
          </cell>
          <cell r="G126">
            <v>0.64691358024691348</v>
          </cell>
        </row>
        <row r="127">
          <cell r="D127">
            <v>121.5</v>
          </cell>
          <cell r="G127">
            <v>0.32345679012345679</v>
          </cell>
        </row>
        <row r="128">
          <cell r="D128">
            <v>218.7</v>
          </cell>
          <cell r="G128">
            <v>0.14375857338820303</v>
          </cell>
        </row>
        <row r="129">
          <cell r="D129">
            <v>121.5</v>
          </cell>
          <cell r="G129">
            <v>0.19407407407407409</v>
          </cell>
        </row>
        <row r="130">
          <cell r="D130">
            <v>72.900000000000006</v>
          </cell>
          <cell r="G130">
            <v>0.32345679012345674</v>
          </cell>
        </row>
        <row r="131">
          <cell r="D131">
            <v>40.5</v>
          </cell>
          <cell r="G131">
            <v>0.77629629629629626</v>
          </cell>
        </row>
        <row r="132">
          <cell r="D132">
            <v>24.3</v>
          </cell>
          <cell r="G132">
            <v>2.5876543209876539</v>
          </cell>
        </row>
        <row r="133">
          <cell r="D133">
            <v>13.5</v>
          </cell>
          <cell r="G133">
            <v>11.644444444444446</v>
          </cell>
        </row>
        <row r="134">
          <cell r="D134">
            <v>8.1</v>
          </cell>
          <cell r="G134">
            <v>27.170370370370371</v>
          </cell>
        </row>
        <row r="135">
          <cell r="D135">
            <v>4.5</v>
          </cell>
          <cell r="G135">
            <v>61.13333333333334</v>
          </cell>
        </row>
        <row r="136">
          <cell r="D136">
            <v>2.7</v>
          </cell>
          <cell r="G136">
            <v>116.44444444444444</v>
          </cell>
        </row>
        <row r="137">
          <cell r="D137">
            <v>1.5</v>
          </cell>
          <cell r="G137">
            <v>204.35999999999999</v>
          </cell>
        </row>
        <row r="138">
          <cell r="D138">
            <v>0.9</v>
          </cell>
          <cell r="G138">
            <v>305.66666666666669</v>
          </cell>
        </row>
        <row r="139">
          <cell r="D139">
            <v>0.5</v>
          </cell>
          <cell r="G139">
            <v>487.32</v>
          </cell>
        </row>
      </sheetData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ФО 16 дж"/>
      <sheetName val=" УФО 30,5 Дж"/>
      <sheetName val="УФО 30,5 Дж образец 5 (10 повт."/>
      <sheetName val="УФО 45 Дж"/>
      <sheetName val="обработка результатов"/>
      <sheetName val="Реология КСБ 45 Дж"/>
      <sheetName val="реология КСБ 30,5 Дж"/>
      <sheetName val="Реология 74 Дж"/>
      <sheetName val="реология без УФО"/>
      <sheetName val="хран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D4">
            <v>0.5</v>
          </cell>
          <cell r="G4">
            <v>5.59</v>
          </cell>
        </row>
        <row r="5">
          <cell r="D5">
            <v>0.9</v>
          </cell>
          <cell r="G5">
            <v>6.2111111111111112</v>
          </cell>
        </row>
        <row r="6">
          <cell r="D6">
            <v>1.5</v>
          </cell>
          <cell r="G6">
            <v>3.7266666666666666</v>
          </cell>
        </row>
        <row r="7">
          <cell r="D7">
            <v>2.7</v>
          </cell>
          <cell r="G7">
            <v>2.0703703703703704</v>
          </cell>
        </row>
        <row r="8">
          <cell r="D8">
            <v>4.5</v>
          </cell>
          <cell r="G8">
            <v>1.8633333333333333</v>
          </cell>
        </row>
        <row r="9">
          <cell r="D9">
            <v>8.1</v>
          </cell>
          <cell r="G9">
            <v>1.3802469135802469</v>
          </cell>
        </row>
        <row r="32">
          <cell r="D32">
            <v>0.5</v>
          </cell>
          <cell r="G32">
            <v>82.88</v>
          </cell>
        </row>
        <row r="33">
          <cell r="D33">
            <v>0.9</v>
          </cell>
          <cell r="G33">
            <v>52.62222222222222</v>
          </cell>
        </row>
        <row r="34">
          <cell r="D34">
            <v>1.5</v>
          </cell>
          <cell r="G34">
            <v>43.413333333333334</v>
          </cell>
        </row>
        <row r="35">
          <cell r="D35">
            <v>2.7</v>
          </cell>
          <cell r="G35">
            <v>28.503703703703703</v>
          </cell>
        </row>
        <row r="36">
          <cell r="D36">
            <v>4.5</v>
          </cell>
          <cell r="G36">
            <v>17.102222222222224</v>
          </cell>
        </row>
        <row r="37">
          <cell r="D37">
            <v>8.1</v>
          </cell>
          <cell r="G37">
            <v>10.962962962962964</v>
          </cell>
        </row>
        <row r="38">
          <cell r="D38">
            <v>13.5</v>
          </cell>
          <cell r="G38">
            <v>6.5777777777777775</v>
          </cell>
        </row>
        <row r="39">
          <cell r="D39">
            <v>24.3</v>
          </cell>
          <cell r="G39">
            <v>3.1670781893004114</v>
          </cell>
        </row>
        <row r="40">
          <cell r="D40">
            <v>40.5</v>
          </cell>
          <cell r="G40">
            <v>1.4617283950617284</v>
          </cell>
        </row>
        <row r="41">
          <cell r="D41">
            <v>72.900000000000006</v>
          </cell>
          <cell r="G41">
            <v>0.64965706447187932</v>
          </cell>
        </row>
        <row r="42">
          <cell r="D42">
            <v>121.5</v>
          </cell>
          <cell r="G42">
            <v>0.14617283950617288</v>
          </cell>
        </row>
        <row r="43">
          <cell r="D43">
            <v>218.7</v>
          </cell>
          <cell r="G43">
            <v>2.7069044352994974E-2</v>
          </cell>
        </row>
        <row r="44">
          <cell r="D44">
            <v>121.5</v>
          </cell>
          <cell r="G44">
            <v>4.8724279835390946E-2</v>
          </cell>
        </row>
        <row r="45">
          <cell r="D45">
            <v>72.900000000000006</v>
          </cell>
          <cell r="G45">
            <v>8.1207133058984915E-2</v>
          </cell>
        </row>
        <row r="46">
          <cell r="D46">
            <v>40.5</v>
          </cell>
          <cell r="G46">
            <v>0.29234567901234565</v>
          </cell>
        </row>
        <row r="47">
          <cell r="D47">
            <v>24.3</v>
          </cell>
          <cell r="G47">
            <v>1.4617283950617286</v>
          </cell>
        </row>
        <row r="48">
          <cell r="D48">
            <v>13.5</v>
          </cell>
          <cell r="G48">
            <v>5.2622222222222232</v>
          </cell>
        </row>
        <row r="49">
          <cell r="D49">
            <v>8.1</v>
          </cell>
          <cell r="G49">
            <v>8.7703703703703724</v>
          </cell>
        </row>
        <row r="50">
          <cell r="D50">
            <v>4.5</v>
          </cell>
          <cell r="G50">
            <v>14.471111111111114</v>
          </cell>
        </row>
        <row r="51">
          <cell r="D51">
            <v>2.7</v>
          </cell>
          <cell r="G51">
            <v>24.11851851851852</v>
          </cell>
        </row>
        <row r="52">
          <cell r="D52">
            <v>1.5</v>
          </cell>
          <cell r="G52">
            <v>39.466666666666669</v>
          </cell>
        </row>
        <row r="53">
          <cell r="D53">
            <v>0.9</v>
          </cell>
          <cell r="G53">
            <v>32.888888888888893</v>
          </cell>
        </row>
        <row r="54">
          <cell r="D54">
            <v>0.5</v>
          </cell>
          <cell r="G54">
            <v>47.36</v>
          </cell>
        </row>
        <row r="62">
          <cell r="D62">
            <v>0.5</v>
          </cell>
          <cell r="G62">
            <v>106.56000000000002</v>
          </cell>
        </row>
        <row r="63">
          <cell r="D63">
            <v>0.9</v>
          </cell>
          <cell r="G63">
            <v>92.088888888888889</v>
          </cell>
        </row>
        <row r="64">
          <cell r="D64">
            <v>1.5</v>
          </cell>
          <cell r="G64">
            <v>63.146666666666668</v>
          </cell>
        </row>
        <row r="65">
          <cell r="D65">
            <v>2.7</v>
          </cell>
          <cell r="G65">
            <v>32.888888888888886</v>
          </cell>
        </row>
        <row r="66">
          <cell r="D66">
            <v>4.5</v>
          </cell>
          <cell r="G66">
            <v>30.257777777777779</v>
          </cell>
        </row>
        <row r="67">
          <cell r="D67">
            <v>8.1</v>
          </cell>
          <cell r="G67">
            <v>16.809876543209878</v>
          </cell>
        </row>
      </sheetData>
      <sheetData sheetId="8">
        <row r="4">
          <cell r="D4">
            <v>0.5</v>
          </cell>
          <cell r="G4">
            <v>33.54</v>
          </cell>
        </row>
        <row r="5">
          <cell r="D5">
            <v>0.9</v>
          </cell>
          <cell r="G5">
            <v>12.422222222222222</v>
          </cell>
        </row>
        <row r="6">
          <cell r="D6">
            <v>1.5</v>
          </cell>
          <cell r="G6">
            <v>7.4533333333333331</v>
          </cell>
        </row>
        <row r="7">
          <cell r="D7">
            <v>2.7</v>
          </cell>
          <cell r="G7">
            <v>6.2111111111111104</v>
          </cell>
        </row>
        <row r="8">
          <cell r="D8">
            <v>4.5</v>
          </cell>
          <cell r="G8">
            <v>4.3477777777777771</v>
          </cell>
        </row>
        <row r="9">
          <cell r="D9">
            <v>8.1</v>
          </cell>
          <cell r="G9">
            <v>2.7604938271604937</v>
          </cell>
        </row>
        <row r="59">
          <cell r="D59">
            <v>0.5</v>
          </cell>
          <cell r="G59">
            <v>33.54</v>
          </cell>
        </row>
        <row r="60">
          <cell r="D60">
            <v>0.9</v>
          </cell>
          <cell r="G60">
            <v>12.422222222222222</v>
          </cell>
        </row>
        <row r="61">
          <cell r="D61">
            <v>1.5</v>
          </cell>
          <cell r="G61">
            <v>7.4533333333333331</v>
          </cell>
        </row>
        <row r="62">
          <cell r="D62">
            <v>2.7</v>
          </cell>
          <cell r="G62">
            <v>5.1759259259259256</v>
          </cell>
        </row>
        <row r="63">
          <cell r="D63">
            <v>4.5</v>
          </cell>
          <cell r="G63">
            <v>3.7266666666666666</v>
          </cell>
        </row>
        <row r="64">
          <cell r="D64">
            <v>8.1</v>
          </cell>
          <cell r="G64">
            <v>2.0703703703703704</v>
          </cell>
        </row>
        <row r="114">
          <cell r="D114">
            <v>0.5</v>
          </cell>
          <cell r="G114">
            <v>44.72</v>
          </cell>
        </row>
        <row r="115">
          <cell r="D115">
            <v>0.9</v>
          </cell>
          <cell r="G115">
            <v>26.086666666666666</v>
          </cell>
        </row>
        <row r="116">
          <cell r="D116">
            <v>1.5</v>
          </cell>
          <cell r="G116">
            <v>14.906666666666666</v>
          </cell>
        </row>
        <row r="117">
          <cell r="D117">
            <v>2.7</v>
          </cell>
          <cell r="G117">
            <v>6.2111111111111104</v>
          </cell>
        </row>
        <row r="118">
          <cell r="D118">
            <v>4.5</v>
          </cell>
          <cell r="G118">
            <v>4.3477777777777771</v>
          </cell>
        </row>
        <row r="119">
          <cell r="D119">
            <v>8.1</v>
          </cell>
          <cell r="G119">
            <v>2.7604938271604937</v>
          </cell>
        </row>
      </sheetData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.01.22"/>
      <sheetName val="18.01.22"/>
      <sheetName val="24.01.22"/>
      <sheetName val="26.01"/>
      <sheetName val="31.01 с соком"/>
      <sheetName val="лактоза 08,02,22"/>
      <sheetName val="09,02,22"/>
      <sheetName val="10,02,22"/>
      <sheetName val="15,02,22 КОЕ исследование"/>
      <sheetName val="16,02,22 КОЕ исследование"/>
      <sheetName val="17,02,22 Коля"/>
      <sheetName val="28.02.22 Коля + Даша"/>
      <sheetName val="Для Бориса"/>
      <sheetName val="01.03.22 план эксперимента"/>
      <sheetName val="План 2"/>
      <sheetName val="Лист3"/>
      <sheetName val="КОЕ обработка"/>
      <sheetName val="ОБРАБОТКА РЕЗУЛЬАТОВ для статьи"/>
      <sheetName val="обработка для диссертации"/>
      <sheetName val="Поверхностное натяжение"/>
      <sheetName val="профилограмма"/>
      <sheetName val="хранение 04,04,2022"/>
      <sheetName val="обработка результатов"/>
      <sheetName val="БАХ окисление"/>
      <sheetName val="02,03,22"/>
      <sheetName val="03,03,22"/>
      <sheetName val="09.03.22"/>
      <sheetName val="09,03,22 16Джмл"/>
      <sheetName val="11,03,2022 КОЕ"/>
      <sheetName val="14.03.22 30,5 Джмл"/>
      <sheetName val="16,03,22 45 Дж"/>
      <sheetName val="Коля 14,03,22"/>
      <sheetName val="22,02,22 КМП"/>
      <sheetName val="реология от 22.02"/>
      <sheetName val="25,02,22 вус "/>
      <sheetName val="Кмафанм"/>
      <sheetName val="Лист5"/>
      <sheetName val="КОЕ 24,02"/>
      <sheetName val="Лист1"/>
      <sheetName val="Лист2"/>
      <sheetName val="23,03,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8">
          <cell r="D28" t="str">
            <v>МС 1</v>
          </cell>
          <cell r="H28">
            <v>2.7829950815282132</v>
          </cell>
        </row>
        <row r="29">
          <cell r="D29" t="str">
            <v>МС 2</v>
          </cell>
          <cell r="H29">
            <v>1.6912612998776486</v>
          </cell>
        </row>
        <row r="30">
          <cell r="D30" t="str">
            <v>МС 3</v>
          </cell>
          <cell r="H30">
            <v>2.4555304496803072</v>
          </cell>
        </row>
        <row r="31">
          <cell r="H31">
            <v>0.99578063428484065</v>
          </cell>
        </row>
        <row r="32">
          <cell r="H32">
            <v>2.7450658383558584</v>
          </cell>
        </row>
        <row r="33">
          <cell r="H33">
            <v>1.5161524523499037</v>
          </cell>
        </row>
        <row r="35">
          <cell r="F35">
            <v>1807.4360465621432</v>
          </cell>
          <cell r="G35">
            <v>3268.3755971493465</v>
          </cell>
        </row>
        <row r="36">
          <cell r="F36">
            <v>1737.9994344302947</v>
          </cell>
          <cell r="G36">
            <v>3946.0693209013375</v>
          </cell>
        </row>
        <row r="37">
          <cell r="F37">
            <v>1763.3978370055238</v>
          </cell>
          <cell r="G37">
            <v>5716.9759710474236</v>
          </cell>
        </row>
        <row r="61">
          <cell r="K61">
            <v>97.96603700892949</v>
          </cell>
          <cell r="L61">
            <v>92.78248693054519</v>
          </cell>
        </row>
        <row r="62">
          <cell r="K62">
            <v>96.57</v>
          </cell>
          <cell r="L62">
            <v>96.856328493809571</v>
          </cell>
        </row>
        <row r="63">
          <cell r="K63">
            <v>96.363865546218477</v>
          </cell>
          <cell r="L63">
            <v>97.965964435383398</v>
          </cell>
        </row>
        <row r="65">
          <cell r="K65">
            <v>0.23542952769289721</v>
          </cell>
          <cell r="L65">
            <v>0.4</v>
          </cell>
        </row>
        <row r="66">
          <cell r="K66">
            <v>0.3</v>
          </cell>
          <cell r="L66">
            <v>0.45</v>
          </cell>
        </row>
        <row r="67">
          <cell r="K67">
            <v>0.35</v>
          </cell>
          <cell r="L67">
            <v>0.21953430329280094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7.01.22"/>
      <sheetName val="18.01.22"/>
      <sheetName val="24.01.22"/>
      <sheetName val="26.01"/>
      <sheetName val="31.01 с соком"/>
      <sheetName val="лактоза 08,02,22"/>
      <sheetName val="09,02,22"/>
      <sheetName val="10,02,22"/>
      <sheetName val="15,02,22 КОЕ исследование"/>
      <sheetName val="16,02,22 КОЕ исследование"/>
      <sheetName val="17,02,22 Коля"/>
      <sheetName val="28.02.22 Коля + Даша"/>
      <sheetName val="Для Бориса"/>
      <sheetName val="01.03.22 план эксперимента"/>
      <sheetName val="План 2"/>
      <sheetName val="Лист3"/>
      <sheetName val="КОЕ обработка"/>
      <sheetName val="ОБРАБОТКА РЕЗУЛЬАТОВ для статьи"/>
      <sheetName val="обработка для диссертации ПНС!"/>
      <sheetName val="Поверхностное натяжение"/>
      <sheetName val="обработка результатов"/>
      <sheetName val="профилограмма"/>
      <sheetName val="хранение 04,04,2022"/>
      <sheetName val="БАХ окисление"/>
      <sheetName val="02,03,22"/>
      <sheetName val="03,03,22"/>
      <sheetName val="09.03.22"/>
      <sheetName val="09,03,22 16Джмл"/>
      <sheetName val="11,03,2022 КОЕ"/>
      <sheetName val="14.03.22 30,5 Джмл"/>
      <sheetName val="16,03,22 45 Дж"/>
      <sheetName val="Коля 14,03,22"/>
      <sheetName val="22,02,22 КМП"/>
      <sheetName val="реология от 22.02"/>
      <sheetName val="25,02,22 вус "/>
      <sheetName val="Кмафанм"/>
      <sheetName val="Лист5"/>
      <sheetName val="КОЕ 24,02"/>
      <sheetName val="Лист1"/>
      <sheetName val="Лист2"/>
      <sheetName val="23,03,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3">
          <cell r="D43" t="str">
            <v>МС 1</v>
          </cell>
          <cell r="H43">
            <v>100</v>
          </cell>
        </row>
        <row r="44">
          <cell r="D44" t="str">
            <v>МС 2</v>
          </cell>
          <cell r="H44">
            <v>112</v>
          </cell>
        </row>
        <row r="45">
          <cell r="D45" t="str">
            <v>МС 3</v>
          </cell>
          <cell r="H45">
            <v>98</v>
          </cell>
        </row>
        <row r="46">
          <cell r="H46">
            <v>101</v>
          </cell>
        </row>
        <row r="47">
          <cell r="H47">
            <v>114</v>
          </cell>
        </row>
        <row r="48">
          <cell r="H48">
            <v>105</v>
          </cell>
        </row>
        <row r="50">
          <cell r="F50">
            <v>1807.4360465621432</v>
          </cell>
          <cell r="G50">
            <v>3268.3755971493465</v>
          </cell>
        </row>
        <row r="51">
          <cell r="F51">
            <v>1737.9994344302947</v>
          </cell>
          <cell r="G51">
            <v>3946.0693209013375</v>
          </cell>
        </row>
        <row r="52">
          <cell r="F52">
            <v>1763.3978370055238</v>
          </cell>
          <cell r="G52">
            <v>5716.9759710474236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"/>
  <sheetViews>
    <sheetView tabSelected="1" topLeftCell="A4" workbookViewId="0">
      <selection activeCell="B24" sqref="B24"/>
    </sheetView>
  </sheetViews>
  <sheetFormatPr defaultRowHeight="14.4" x14ac:dyDescent="0.3"/>
  <cols>
    <col min="2" max="2" width="12.21875" customWidth="1"/>
  </cols>
  <sheetData>
    <row r="2" spans="2:9" x14ac:dyDescent="0.3">
      <c r="F2" s="1"/>
      <c r="G2" s="1"/>
      <c r="H2" s="1"/>
      <c r="I2" s="1"/>
    </row>
    <row r="3" spans="2:9" x14ac:dyDescent="0.3">
      <c r="C3" t="s">
        <v>0</v>
      </c>
      <c r="D3" t="s">
        <v>1</v>
      </c>
      <c r="E3" t="s">
        <v>2</v>
      </c>
      <c r="F3" s="1" t="s">
        <v>3</v>
      </c>
      <c r="G3" s="1" t="s">
        <v>4</v>
      </c>
      <c r="H3" s="1" t="s">
        <v>5</v>
      </c>
      <c r="I3" s="1"/>
    </row>
    <row r="4" spans="2:9" x14ac:dyDescent="0.3">
      <c r="B4" t="s">
        <v>6</v>
      </c>
      <c r="C4">
        <v>1</v>
      </c>
      <c r="D4">
        <v>2</v>
      </c>
      <c r="E4">
        <v>3</v>
      </c>
      <c r="F4">
        <v>1</v>
      </c>
      <c r="G4">
        <v>1</v>
      </c>
      <c r="H4">
        <v>1</v>
      </c>
    </row>
    <row r="5" spans="2:9" x14ac:dyDescent="0.3">
      <c r="B5" t="s">
        <v>7</v>
      </c>
      <c r="C5">
        <v>1</v>
      </c>
      <c r="D5">
        <v>1</v>
      </c>
      <c r="E5">
        <v>1</v>
      </c>
      <c r="F5">
        <v>2</v>
      </c>
      <c r="G5">
        <v>3</v>
      </c>
      <c r="H5">
        <v>3</v>
      </c>
    </row>
    <row r="6" spans="2:9" x14ac:dyDescent="0.3">
      <c r="B6" t="s">
        <v>8</v>
      </c>
      <c r="C6">
        <v>1</v>
      </c>
      <c r="D6">
        <v>1</v>
      </c>
      <c r="E6">
        <v>1</v>
      </c>
      <c r="F6">
        <v>1</v>
      </c>
      <c r="G6">
        <v>3</v>
      </c>
      <c r="H6">
        <v>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0"/>
  <sheetViews>
    <sheetView topLeftCell="B1" zoomScale="85" zoomScaleNormal="85" workbookViewId="0">
      <selection activeCell="J15" sqref="J15"/>
    </sheetView>
  </sheetViews>
  <sheetFormatPr defaultRowHeight="14.4" x14ac:dyDescent="0.3"/>
  <cols>
    <col min="13" max="15" width="15" bestFit="1" customWidth="1"/>
  </cols>
  <sheetData>
    <row r="2" spans="2:15" x14ac:dyDescent="0.3">
      <c r="B2" t="s">
        <v>17</v>
      </c>
      <c r="H2" t="s">
        <v>18</v>
      </c>
      <c r="I2" t="s">
        <v>19</v>
      </c>
    </row>
    <row r="3" spans="2:15" x14ac:dyDescent="0.3">
      <c r="B3">
        <v>0</v>
      </c>
      <c r="C3" s="9">
        <v>0.03</v>
      </c>
      <c r="D3" s="8">
        <v>93.92</v>
      </c>
      <c r="E3" s="8">
        <v>91.82</v>
      </c>
      <c r="F3" s="8">
        <v>90.62</v>
      </c>
      <c r="H3" s="8">
        <f>AVERAGE(D3:F3)</f>
        <v>92.12</v>
      </c>
      <c r="I3" s="8">
        <f>_xlfn.STDEV.S(D3:F3)</f>
        <v>1.6703293088490061</v>
      </c>
    </row>
    <row r="4" spans="2:15" x14ac:dyDescent="0.3">
      <c r="B4">
        <v>37</v>
      </c>
      <c r="C4" s="10"/>
      <c r="D4" s="8">
        <v>97.61</v>
      </c>
      <c r="E4" s="8">
        <v>96.609999999999985</v>
      </c>
      <c r="F4" s="8">
        <v>94.11</v>
      </c>
      <c r="H4" s="8">
        <f>AVERAGE(D4:F4)</f>
        <v>96.11</v>
      </c>
      <c r="I4" s="8">
        <f>_xlfn.STDEV.S(D4:F4)</f>
        <v>1.8027756377319928</v>
      </c>
      <c r="L4" t="s">
        <v>17</v>
      </c>
      <c r="M4" t="s">
        <v>13</v>
      </c>
      <c r="N4" t="s">
        <v>14</v>
      </c>
      <c r="O4" t="s">
        <v>15</v>
      </c>
    </row>
    <row r="5" spans="2:15" x14ac:dyDescent="0.3">
      <c r="B5">
        <v>74</v>
      </c>
      <c r="C5" s="10"/>
      <c r="D5" s="8">
        <v>47.605919003115261</v>
      </c>
      <c r="E5" s="8">
        <v>46.105919003115247</v>
      </c>
      <c r="F5" s="8">
        <v>44.605919003115261</v>
      </c>
      <c r="H5" s="8">
        <f>AVERAGE(D5:F5)</f>
        <v>46.105919003115254</v>
      </c>
      <c r="I5" s="8">
        <f>_xlfn.STDEV.S(D5:F5)</f>
        <v>1.5</v>
      </c>
      <c r="L5">
        <v>0</v>
      </c>
      <c r="M5" s="6">
        <v>92.12</v>
      </c>
      <c r="N5" s="6">
        <v>98.484848484848484</v>
      </c>
      <c r="O5" s="6">
        <v>97.129341563785999</v>
      </c>
    </row>
    <row r="6" spans="2:15" x14ac:dyDescent="0.3">
      <c r="B6">
        <v>111</v>
      </c>
      <c r="C6" s="10"/>
      <c r="D6" s="8">
        <v>42.086915887850466</v>
      </c>
      <c r="E6" s="8">
        <v>39.786915887850483</v>
      </c>
      <c r="F6" s="8">
        <v>38.686915887850468</v>
      </c>
      <c r="H6" s="8">
        <f>AVERAGE(D6:F6)</f>
        <v>40.186915887850468</v>
      </c>
      <c r="I6" s="8">
        <f>_xlfn.STDEV.S(D6:F6)</f>
        <v>1.7349351572897447</v>
      </c>
      <c r="L6">
        <v>37</v>
      </c>
      <c r="M6" s="6">
        <v>96.11</v>
      </c>
      <c r="N6" s="6">
        <v>98.524523000000002</v>
      </c>
      <c r="O6" s="6">
        <v>97.528599999999997</v>
      </c>
    </row>
    <row r="7" spans="2:15" x14ac:dyDescent="0.3">
      <c r="B7">
        <v>148</v>
      </c>
      <c r="C7" s="10"/>
      <c r="D7" s="8">
        <v>38.883177570093459</v>
      </c>
      <c r="E7" s="8">
        <v>38.183177570093449</v>
      </c>
      <c r="F7" s="8">
        <v>35.083177570093461</v>
      </c>
      <c r="H7" s="8">
        <f>AVERAGE(D7:F7)</f>
        <v>37.383177570093459</v>
      </c>
      <c r="I7" s="8">
        <f>_xlfn.STDEV.S(D7:F7)</f>
        <v>2.0223748416156648</v>
      </c>
      <c r="L7">
        <v>74</v>
      </c>
      <c r="M7" s="6">
        <v>46.105919003115261</v>
      </c>
      <c r="N7" s="6">
        <v>96.022727272727266</v>
      </c>
      <c r="O7" s="6">
        <v>96.021947873799732</v>
      </c>
    </row>
    <row r="8" spans="2:15" x14ac:dyDescent="0.3">
      <c r="B8">
        <v>185</v>
      </c>
      <c r="C8" s="10"/>
      <c r="D8" s="8">
        <v>33.2411214953271</v>
      </c>
      <c r="E8" s="8">
        <v>29.941121495327103</v>
      </c>
      <c r="F8" s="8">
        <v>29.341121495327101</v>
      </c>
      <c r="H8" s="8">
        <f>AVERAGE(D8:F8)</f>
        <v>30.841121495327101</v>
      </c>
      <c r="I8" s="8">
        <f>_xlfn.STDEV.S(D8:F8)</f>
        <v>2.0999999999999988</v>
      </c>
      <c r="L8">
        <v>111</v>
      </c>
      <c r="M8" s="6">
        <v>40.186915887850468</v>
      </c>
      <c r="N8" s="6">
        <v>95.686274509803923</v>
      </c>
      <c r="O8" s="6">
        <v>95.610425240054866</v>
      </c>
    </row>
    <row r="9" spans="2:15" x14ac:dyDescent="0.3">
      <c r="C9" s="11"/>
      <c r="D9" s="8"/>
      <c r="E9" s="8"/>
      <c r="F9" s="8"/>
      <c r="H9" s="8"/>
      <c r="I9" s="8"/>
      <c r="L9">
        <v>148</v>
      </c>
      <c r="M9" s="6">
        <v>37.383177570093459</v>
      </c>
      <c r="N9" s="6">
        <v>94.886363636363626</v>
      </c>
      <c r="O9" s="6">
        <v>94.513031550068575</v>
      </c>
    </row>
    <row r="10" spans="2:15" x14ac:dyDescent="0.3">
      <c r="B10">
        <v>0</v>
      </c>
      <c r="C10" s="9">
        <v>0.05</v>
      </c>
      <c r="D10" s="8">
        <v>99.88484848484849</v>
      </c>
      <c r="E10" s="8">
        <v>98.284848484848453</v>
      </c>
      <c r="F10" s="8">
        <v>97.284848484848482</v>
      </c>
      <c r="H10" s="8">
        <f>AVERAGE(D10:F10)</f>
        <v>98.484848484848456</v>
      </c>
      <c r="I10" s="8">
        <f>_xlfn.STDEV.S(D10:F10)</f>
        <v>1.3114877048604068</v>
      </c>
      <c r="L10">
        <v>185</v>
      </c>
      <c r="M10" s="6">
        <v>30.841121495327101</v>
      </c>
      <c r="N10" s="6">
        <v>93.181818181818173</v>
      </c>
      <c r="O10" s="6">
        <v>94.101508916323738</v>
      </c>
    </row>
    <row r="11" spans="2:15" x14ac:dyDescent="0.3">
      <c r="B11">
        <v>37</v>
      </c>
      <c r="C11" s="10"/>
      <c r="D11" s="8">
        <v>99.824522999999999</v>
      </c>
      <c r="E11" s="8">
        <v>98.324522999999999</v>
      </c>
      <c r="F11" s="8">
        <v>97.424523000000008</v>
      </c>
      <c r="H11" s="8">
        <f>AVERAGE(D11:F11)</f>
        <v>98.524523000000002</v>
      </c>
      <c r="I11" s="8">
        <f>_xlfn.STDEV.S(D11:F11)</f>
        <v>1.2124355652982102</v>
      </c>
    </row>
    <row r="12" spans="2:15" x14ac:dyDescent="0.3">
      <c r="B12">
        <v>74</v>
      </c>
      <c r="C12" s="10"/>
      <c r="D12" s="8">
        <v>97.522727272727266</v>
      </c>
      <c r="E12" s="8">
        <v>96.222727272727298</v>
      </c>
      <c r="F12" s="8">
        <v>94.322727272727263</v>
      </c>
      <c r="H12" s="8">
        <f>AVERAGE(D12:F12)</f>
        <v>96.022727272727266</v>
      </c>
      <c r="I12" s="8">
        <f>_xlfn.STDEV.S(D12:F12)</f>
        <v>1.6093476939431115</v>
      </c>
    </row>
    <row r="13" spans="2:15" x14ac:dyDescent="0.3">
      <c r="B13">
        <v>111</v>
      </c>
      <c r="C13" s="10"/>
      <c r="D13" s="8">
        <v>97.48627450980392</v>
      </c>
      <c r="E13" s="8">
        <v>95.386274509803911</v>
      </c>
      <c r="F13" s="8">
        <v>94.186274509803923</v>
      </c>
      <c r="H13" s="8">
        <f>AVERAGE(D13:F13)</f>
        <v>95.686274509803923</v>
      </c>
      <c r="I13" s="8">
        <f>_xlfn.STDEV.S(D13:F13)</f>
        <v>1.6703293088490061</v>
      </c>
    </row>
    <row r="14" spans="2:15" x14ac:dyDescent="0.3">
      <c r="B14">
        <v>148</v>
      </c>
      <c r="C14" s="10"/>
      <c r="D14" s="8">
        <v>96.386363636363626</v>
      </c>
      <c r="E14" s="8">
        <v>94.98636363636362</v>
      </c>
      <c r="F14" s="8">
        <v>93.286363636363632</v>
      </c>
      <c r="H14" s="8">
        <f>AVERAGE(D14:F14)</f>
        <v>94.886363636363626</v>
      </c>
      <c r="I14" s="8">
        <f>_xlfn.STDEV.S(D14:F14)</f>
        <v>1.5524174696259994</v>
      </c>
    </row>
    <row r="15" spans="2:15" x14ac:dyDescent="0.3">
      <c r="B15">
        <v>185</v>
      </c>
      <c r="C15" s="10"/>
      <c r="D15" s="8">
        <v>95.081818181818178</v>
      </c>
      <c r="E15" s="8">
        <v>92.881818181818147</v>
      </c>
      <c r="F15" s="8">
        <v>91.581818181818178</v>
      </c>
      <c r="H15" s="8">
        <f>AVERAGE(D15:F15)</f>
        <v>93.181818181818173</v>
      </c>
      <c r="I15" s="8">
        <f>_xlfn.STDEV.S(D15:F15)</f>
        <v>1.7691806012954159</v>
      </c>
    </row>
    <row r="16" spans="2:15" x14ac:dyDescent="0.3">
      <c r="C16" s="11"/>
      <c r="D16" s="8"/>
      <c r="E16" s="8"/>
      <c r="F16" s="8"/>
      <c r="H16" s="8"/>
      <c r="I16" s="8"/>
    </row>
    <row r="17" spans="2:21" x14ac:dyDescent="0.3">
      <c r="B17">
        <v>0</v>
      </c>
      <c r="C17" s="9">
        <v>7.0000000000000007E-2</v>
      </c>
      <c r="D17" s="8">
        <v>98.529341563786005</v>
      </c>
      <c r="E17" s="8">
        <v>97.029341563785977</v>
      </c>
      <c r="F17" s="8">
        <v>95.829341563786002</v>
      </c>
      <c r="H17" s="8">
        <f>AVERAGE(D17:F17)</f>
        <v>97.129341563785999</v>
      </c>
      <c r="I17" s="8">
        <f>_xlfn.STDEV.S(D17:F17)</f>
        <v>1.3527749258468706</v>
      </c>
    </row>
    <row r="18" spans="2:21" x14ac:dyDescent="0.3">
      <c r="B18">
        <v>37</v>
      </c>
      <c r="C18" s="10"/>
      <c r="D18" s="8">
        <v>98.928600000000003</v>
      </c>
      <c r="E18" s="8">
        <v>97.2286</v>
      </c>
      <c r="F18" s="8">
        <v>96.428600000000003</v>
      </c>
      <c r="H18" s="8">
        <f>AVERAGE(D18:F18)</f>
        <v>97.528599999999997</v>
      </c>
      <c r="I18" s="8">
        <f>_xlfn.STDEV.S(D18:F18)</f>
        <v>1.2767145334803707</v>
      </c>
    </row>
    <row r="19" spans="2:21" x14ac:dyDescent="0.3">
      <c r="B19">
        <v>74</v>
      </c>
      <c r="C19" s="10"/>
      <c r="D19" s="8">
        <v>97.521947873799732</v>
      </c>
      <c r="E19" s="8">
        <v>96.121947873799741</v>
      </c>
      <c r="F19" s="8">
        <v>94.421947873799738</v>
      </c>
      <c r="H19" s="8">
        <f>AVERAGE(D19:F19)</f>
        <v>96.021947873799732</v>
      </c>
      <c r="I19" s="8">
        <f>_xlfn.STDEV.S(D19:F19)</f>
        <v>1.5524174696259998</v>
      </c>
    </row>
    <row r="20" spans="2:21" x14ac:dyDescent="0.3">
      <c r="B20">
        <v>111</v>
      </c>
      <c r="C20" s="10"/>
      <c r="D20" s="8">
        <v>97.510425240054872</v>
      </c>
      <c r="E20" s="8">
        <v>95.210425240054889</v>
      </c>
      <c r="F20" s="8">
        <v>94.110425240054866</v>
      </c>
      <c r="H20" s="8">
        <f>AVERAGE(D20:F20)</f>
        <v>95.61042524005488</v>
      </c>
      <c r="I20" s="8">
        <f>_xlfn.STDEV.S(D20:F20)</f>
        <v>1.7349351572897478</v>
      </c>
    </row>
    <row r="21" spans="2:21" x14ac:dyDescent="0.3">
      <c r="B21">
        <v>148</v>
      </c>
      <c r="C21" s="10"/>
      <c r="D21" s="8">
        <v>96.013031550068575</v>
      </c>
      <c r="E21" s="8">
        <v>94.713031550068536</v>
      </c>
      <c r="F21" s="8">
        <v>92.813031550068573</v>
      </c>
      <c r="H21" s="8">
        <f>AVERAGE(D21:F21)</f>
        <v>94.513031550068561</v>
      </c>
      <c r="I21" s="8">
        <f>_xlfn.STDEV.S(D21:F21)</f>
        <v>1.6093476939431073</v>
      </c>
    </row>
    <row r="22" spans="2:21" x14ac:dyDescent="0.3">
      <c r="B22">
        <v>185</v>
      </c>
      <c r="C22" s="10"/>
      <c r="D22" s="8">
        <v>95.901508916323735</v>
      </c>
      <c r="E22" s="8">
        <v>93.901508916323735</v>
      </c>
      <c r="F22" s="8">
        <v>92.501508916323743</v>
      </c>
      <c r="H22" s="8">
        <f>AVERAGE(D22:F22)</f>
        <v>94.101508916323738</v>
      </c>
      <c r="I22" s="8">
        <f>_xlfn.STDEV.S(D22:F22)</f>
        <v>1.7088007490635022</v>
      </c>
    </row>
    <row r="23" spans="2:21" x14ac:dyDescent="0.3">
      <c r="E23" s="8"/>
      <c r="F23" s="8"/>
      <c r="G23" s="8"/>
    </row>
    <row r="24" spans="2:21" x14ac:dyDescent="0.3">
      <c r="E24" s="8"/>
      <c r="F24" s="8"/>
      <c r="G24" s="8"/>
    </row>
    <row r="29" spans="2:21" x14ac:dyDescent="0.3">
      <c r="E29" s="8"/>
      <c r="F29" s="8"/>
      <c r="G29" s="8"/>
      <c r="H29" s="8"/>
      <c r="I29" s="8"/>
      <c r="J29" s="8"/>
      <c r="L29" s="8"/>
    </row>
    <row r="30" spans="2:21" x14ac:dyDescent="0.3">
      <c r="E30" s="8"/>
      <c r="F30" s="8"/>
      <c r="G30" s="8"/>
      <c r="H30" s="8"/>
      <c r="I30" s="8"/>
      <c r="J30" s="8"/>
      <c r="L30" s="8"/>
    </row>
    <row r="31" spans="2:21" x14ac:dyDescent="0.3">
      <c r="E31" s="8"/>
      <c r="F31" s="8"/>
      <c r="G31" s="8"/>
      <c r="H31" s="8"/>
      <c r="I31" s="8"/>
      <c r="J31" s="8"/>
      <c r="L31" s="8"/>
      <c r="Q31" s="8"/>
      <c r="R31" s="8"/>
      <c r="S31" s="8"/>
      <c r="U31" s="8"/>
    </row>
    <row r="32" spans="2:21" x14ac:dyDescent="0.3">
      <c r="E32" s="8"/>
      <c r="F32" s="8"/>
      <c r="G32" s="8"/>
      <c r="H32" s="8"/>
      <c r="I32" s="8"/>
      <c r="J32" s="8"/>
      <c r="L32" s="8"/>
      <c r="Q32" s="8"/>
      <c r="R32" s="8"/>
      <c r="S32" s="8"/>
      <c r="U32" s="8"/>
    </row>
    <row r="33" spans="5:21" x14ac:dyDescent="0.3">
      <c r="E33" s="8"/>
      <c r="F33" s="8"/>
      <c r="G33" s="8"/>
      <c r="H33" s="8"/>
      <c r="I33" s="8"/>
      <c r="J33" s="8"/>
      <c r="L33" s="8"/>
      <c r="Q33" s="8"/>
      <c r="R33" s="8"/>
      <c r="S33" s="8"/>
      <c r="U33" s="8"/>
    </row>
    <row r="34" spans="5:21" x14ac:dyDescent="0.3">
      <c r="E34" s="8"/>
      <c r="F34" s="8"/>
      <c r="G34" s="8"/>
      <c r="H34" s="8"/>
      <c r="I34" s="8"/>
      <c r="J34" s="8"/>
      <c r="L34" s="8"/>
      <c r="Q34" s="8"/>
      <c r="R34" s="8"/>
      <c r="S34" s="8"/>
      <c r="U34" s="8"/>
    </row>
    <row r="35" spans="5:21" x14ac:dyDescent="0.3">
      <c r="E35" s="8"/>
      <c r="F35" s="8"/>
      <c r="G35" s="8"/>
      <c r="H35" s="8"/>
      <c r="I35" s="8"/>
      <c r="J35" s="8"/>
      <c r="L35" s="8"/>
      <c r="Q35" s="8"/>
      <c r="R35" s="8"/>
      <c r="S35" s="8"/>
      <c r="U35" s="8"/>
    </row>
    <row r="36" spans="5:21" x14ac:dyDescent="0.3">
      <c r="E36" s="8"/>
      <c r="F36" s="8"/>
      <c r="G36" s="8"/>
      <c r="H36" s="8"/>
      <c r="I36" s="8"/>
      <c r="J36" s="8"/>
      <c r="L36" s="8"/>
      <c r="Q36" s="8"/>
      <c r="R36" s="8"/>
      <c r="S36" s="8"/>
      <c r="U36" s="8"/>
    </row>
    <row r="37" spans="5:21" x14ac:dyDescent="0.3">
      <c r="E37" s="8"/>
      <c r="F37" s="8"/>
      <c r="G37" s="8"/>
      <c r="H37" s="8"/>
      <c r="I37" s="8"/>
      <c r="J37" s="8"/>
      <c r="L37" s="8"/>
      <c r="Q37" s="8"/>
      <c r="R37" s="8"/>
      <c r="S37" s="8"/>
      <c r="U37" s="8"/>
    </row>
    <row r="38" spans="5:21" x14ac:dyDescent="0.3">
      <c r="E38" s="8"/>
      <c r="F38" s="8"/>
      <c r="G38" s="8"/>
      <c r="H38" s="8"/>
      <c r="I38" s="8"/>
      <c r="J38" s="8"/>
      <c r="L38" s="8"/>
      <c r="Q38" s="8"/>
      <c r="R38" s="8"/>
      <c r="S38" s="8"/>
      <c r="U38" s="8"/>
    </row>
    <row r="39" spans="5:21" x14ac:dyDescent="0.3">
      <c r="E39" s="8"/>
      <c r="F39" s="8"/>
      <c r="G39" s="8"/>
      <c r="H39" s="8"/>
      <c r="I39" s="8"/>
      <c r="J39" s="8"/>
      <c r="L39" s="8"/>
      <c r="Q39" s="8"/>
      <c r="R39" s="8"/>
      <c r="S39" s="8"/>
      <c r="U39" s="8"/>
    </row>
    <row r="40" spans="5:21" x14ac:dyDescent="0.3">
      <c r="E40" s="8"/>
      <c r="F40" s="8"/>
      <c r="G40" s="8"/>
      <c r="H40" s="8"/>
      <c r="I40" s="8"/>
      <c r="J40" s="8"/>
      <c r="L40" s="8"/>
      <c r="Q40" s="8"/>
      <c r="R40" s="8"/>
      <c r="S40" s="8"/>
      <c r="U40" s="8"/>
    </row>
    <row r="41" spans="5:21" x14ac:dyDescent="0.3">
      <c r="E41" s="8"/>
      <c r="F41" s="8"/>
      <c r="G41" s="8"/>
      <c r="H41" s="8"/>
      <c r="I41" s="8"/>
      <c r="J41" s="8"/>
      <c r="L41" s="8"/>
      <c r="Q41" s="8"/>
      <c r="R41" s="8"/>
      <c r="S41" s="8"/>
      <c r="U41" s="8"/>
    </row>
    <row r="42" spans="5:21" x14ac:dyDescent="0.3">
      <c r="E42" s="8"/>
      <c r="F42" s="8"/>
      <c r="G42" s="8"/>
      <c r="H42" s="8"/>
      <c r="I42" s="8"/>
      <c r="J42" s="8"/>
      <c r="L42" s="8"/>
      <c r="Q42" s="8"/>
      <c r="R42" s="8"/>
      <c r="S42" s="8"/>
      <c r="U42" s="8"/>
    </row>
    <row r="43" spans="5:21" x14ac:dyDescent="0.3">
      <c r="E43" s="8"/>
      <c r="F43" s="8"/>
      <c r="G43" s="8"/>
      <c r="H43" s="8"/>
      <c r="I43" s="8"/>
      <c r="J43" s="8"/>
      <c r="L43" s="8"/>
      <c r="Q43" s="8"/>
      <c r="R43" s="8"/>
      <c r="S43" s="8"/>
      <c r="U43" s="8"/>
    </row>
    <row r="44" spans="5:21" x14ac:dyDescent="0.3">
      <c r="E44" s="8"/>
      <c r="F44" s="8"/>
      <c r="G44" s="8"/>
      <c r="H44" s="8"/>
      <c r="I44" s="8"/>
      <c r="J44" s="8"/>
      <c r="L44" s="8"/>
      <c r="Q44" s="8"/>
      <c r="R44" s="8"/>
      <c r="S44" s="8"/>
      <c r="U44" s="8"/>
    </row>
    <row r="45" spans="5:21" x14ac:dyDescent="0.3">
      <c r="E45" s="8"/>
      <c r="F45" s="8"/>
      <c r="G45" s="8"/>
      <c r="H45" s="8"/>
      <c r="I45" s="8"/>
      <c r="J45" s="8"/>
      <c r="L45" s="8"/>
      <c r="Q45" s="8"/>
      <c r="R45" s="8"/>
      <c r="S45" s="8"/>
      <c r="U45" s="8"/>
    </row>
    <row r="46" spans="5:21" x14ac:dyDescent="0.3">
      <c r="E46" s="8"/>
      <c r="F46" s="8"/>
      <c r="G46" s="8"/>
      <c r="H46" s="8"/>
      <c r="I46" s="8"/>
      <c r="J46" s="8"/>
      <c r="L46" s="8"/>
      <c r="Q46" s="8"/>
      <c r="R46" s="8"/>
      <c r="S46" s="8"/>
      <c r="U46" s="8"/>
    </row>
    <row r="47" spans="5:21" x14ac:dyDescent="0.3">
      <c r="E47" s="8"/>
      <c r="F47" s="8"/>
      <c r="G47" s="8"/>
      <c r="H47" s="8"/>
      <c r="I47" s="8"/>
      <c r="J47" s="8"/>
      <c r="L47" s="8"/>
      <c r="Q47" s="8"/>
      <c r="R47" s="8"/>
      <c r="S47" s="8"/>
      <c r="U47" s="8"/>
    </row>
    <row r="48" spans="5:21" x14ac:dyDescent="0.3">
      <c r="E48" s="8"/>
      <c r="F48" s="8"/>
      <c r="G48" s="8"/>
      <c r="H48" s="8"/>
      <c r="I48" s="8"/>
      <c r="J48" s="8"/>
      <c r="L48" s="8"/>
      <c r="Q48" s="8"/>
      <c r="R48" s="8"/>
      <c r="S48" s="8"/>
      <c r="U48" s="8"/>
    </row>
    <row r="49" spans="5:21" x14ac:dyDescent="0.3">
      <c r="E49" s="8"/>
      <c r="F49" s="8"/>
      <c r="G49" s="8"/>
      <c r="I49" s="8"/>
      <c r="Q49" s="8"/>
      <c r="R49" s="8"/>
      <c r="S49" s="8"/>
      <c r="U49" s="8"/>
    </row>
    <row r="50" spans="5:21" x14ac:dyDescent="0.3">
      <c r="E50" s="8"/>
      <c r="F50" s="8"/>
      <c r="G50" s="8"/>
      <c r="I50" s="8"/>
      <c r="Q50" s="8"/>
      <c r="R50" s="8"/>
      <c r="S50" s="8"/>
      <c r="U50" s="8"/>
    </row>
  </sheetData>
  <mergeCells count="3">
    <mergeCell ref="C3:C8"/>
    <mergeCell ref="C10:C15"/>
    <mergeCell ref="C17:C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P19" sqref="P19"/>
    </sheetView>
  </sheetViews>
  <sheetFormatPr defaultRowHeight="14.4" x14ac:dyDescent="0.3"/>
  <cols>
    <col min="4" max="4" width="12.5546875" customWidth="1"/>
  </cols>
  <sheetData>
    <row r="1" spans="2:9" ht="15.6" x14ac:dyDescent="0.3">
      <c r="C1" s="7" t="s">
        <v>12</v>
      </c>
    </row>
    <row r="2" spans="2:9" ht="15" thickBot="1" x14ac:dyDescent="0.35"/>
    <row r="3" spans="2:9" ht="15" thickBot="1" x14ac:dyDescent="0.35">
      <c r="D3" s="2" t="s">
        <v>9</v>
      </c>
      <c r="E3" s="3"/>
      <c r="F3" s="3"/>
      <c r="G3" s="3"/>
      <c r="H3" s="3"/>
      <c r="I3" s="3"/>
    </row>
    <row r="4" spans="2:9" ht="15" thickBot="1" x14ac:dyDescent="0.35">
      <c r="B4" t="s">
        <v>13</v>
      </c>
      <c r="D4" s="4">
        <v>34.616</v>
      </c>
      <c r="E4" s="5">
        <v>27.6675</v>
      </c>
      <c r="F4" s="5">
        <v>9.9410000000000007</v>
      </c>
      <c r="G4" s="5">
        <v>9.19</v>
      </c>
      <c r="H4" s="5">
        <v>2.722</v>
      </c>
      <c r="I4" s="5">
        <v>1.9330000000000001</v>
      </c>
    </row>
    <row r="5" spans="2:9" ht="15" thickBot="1" x14ac:dyDescent="0.35">
      <c r="D5" s="4" t="s">
        <v>10</v>
      </c>
      <c r="E5" s="5"/>
      <c r="F5" s="5"/>
      <c r="G5" s="5"/>
      <c r="H5" s="5"/>
      <c r="I5" s="5"/>
    </row>
    <row r="6" spans="2:9" ht="15" thickBot="1" x14ac:dyDescent="0.35">
      <c r="B6" t="s">
        <v>14</v>
      </c>
      <c r="D6" s="4">
        <v>42.334000000000003</v>
      </c>
      <c r="E6" s="5">
        <v>33.908499999999997</v>
      </c>
      <c r="F6" s="5">
        <v>23.207000000000001</v>
      </c>
      <c r="G6" s="5">
        <v>16.927</v>
      </c>
      <c r="H6" s="5">
        <v>14.259</v>
      </c>
      <c r="I6" s="5">
        <v>12.315</v>
      </c>
    </row>
    <row r="7" spans="2:9" ht="15" thickBot="1" x14ac:dyDescent="0.35">
      <c r="D7" s="4" t="s">
        <v>11</v>
      </c>
      <c r="E7" s="5"/>
      <c r="F7" s="5"/>
      <c r="G7" s="5"/>
      <c r="H7" s="5"/>
      <c r="I7" s="5"/>
    </row>
    <row r="8" spans="2:9" ht="15" thickBot="1" x14ac:dyDescent="0.35">
      <c r="B8" t="s">
        <v>15</v>
      </c>
      <c r="D8" s="4">
        <v>70.22</v>
      </c>
      <c r="E8" s="5">
        <v>57.6785</v>
      </c>
      <c r="F8" s="5">
        <v>46.654000000000003</v>
      </c>
      <c r="G8" s="5">
        <v>42.054000000000002</v>
      </c>
      <c r="H8" s="5">
        <v>27.224</v>
      </c>
      <c r="I8" s="5">
        <v>25.46</v>
      </c>
    </row>
    <row r="10" spans="2:9" x14ac:dyDescent="0.3">
      <c r="B10" t="s">
        <v>16</v>
      </c>
      <c r="E10">
        <v>37</v>
      </c>
      <c r="F10" s="6">
        <v>74.094999999999999</v>
      </c>
      <c r="G10" s="6">
        <v>110.99299999999999</v>
      </c>
      <c r="H10" s="6">
        <v>148</v>
      </c>
      <c r="I10" s="6">
        <v>185</v>
      </c>
    </row>
    <row r="14" spans="2:9" x14ac:dyDescent="0.3">
      <c r="D14" t="s">
        <v>13</v>
      </c>
      <c r="E14">
        <f>(D4-E4)/D4*100</f>
        <v>20.07308758955396</v>
      </c>
      <c r="F14">
        <f>(D4-F4)/D4*100</f>
        <v>71.282066096602719</v>
      </c>
      <c r="G14">
        <f>(D4-G4)/D4*100</f>
        <v>73.451583082967417</v>
      </c>
      <c r="H14">
        <f>(D4-H4)/D4*100</f>
        <v>92.136584238502422</v>
      </c>
      <c r="I14">
        <f>(D4-I4)/D4*100</f>
        <v>94.415877051074645</v>
      </c>
    </row>
    <row r="15" spans="2:9" x14ac:dyDescent="0.3">
      <c r="D15" t="s">
        <v>14</v>
      </c>
      <c r="E15">
        <f>(D6-E6)/D6*100</f>
        <v>19.902442481220785</v>
      </c>
      <c r="F15">
        <f>(D6-F6)/D6*100</f>
        <v>45.181178249161434</v>
      </c>
      <c r="G15">
        <f>(D6-G6)/D6*100</f>
        <v>60.015590305664482</v>
      </c>
      <c r="H15">
        <f>(D6-H6)/D6*100</f>
        <v>66.317853262153363</v>
      </c>
      <c r="I15">
        <f>(D6-I6)/D6*100</f>
        <v>70.909906930599533</v>
      </c>
    </row>
    <row r="16" spans="2:9" x14ac:dyDescent="0.3">
      <c r="D16" t="s">
        <v>15</v>
      </c>
      <c r="E16">
        <f>(D8-E8)/D8*100</f>
        <v>17.860296211905439</v>
      </c>
      <c r="F16">
        <f>(D8-F8)/D8*100</f>
        <v>33.560239248077465</v>
      </c>
      <c r="G16">
        <f>(D8-G8)/D8*100</f>
        <v>40.111079464540012</v>
      </c>
      <c r="H16">
        <f>(D8-H8)/D8*100</f>
        <v>61.230418684135572</v>
      </c>
      <c r="I16">
        <f>(D8-I8)/D8*100</f>
        <v>63.742523497579043</v>
      </c>
    </row>
    <row r="20" spans="5:9" x14ac:dyDescent="0.3">
      <c r="E20">
        <v>2.4216138068130477</v>
      </c>
      <c r="F20">
        <v>2.4439191228246702</v>
      </c>
      <c r="G20">
        <v>3.3993471164309002</v>
      </c>
      <c r="H20">
        <v>2.4511388684791</v>
      </c>
      <c r="I20">
        <v>2.6958096223486998</v>
      </c>
    </row>
    <row r="21" spans="5:9" x14ac:dyDescent="0.3">
      <c r="E21">
        <v>2.9759057463467902</v>
      </c>
      <c r="F21">
        <v>3.1886930667471001</v>
      </c>
      <c r="G21">
        <v>2.4307910438943701</v>
      </c>
      <c r="H21">
        <v>3.1897047478785301</v>
      </c>
      <c r="I21">
        <v>3.1713357693869302</v>
      </c>
    </row>
    <row r="22" spans="5:9" x14ac:dyDescent="0.3">
      <c r="E22">
        <v>3.2482987595031099</v>
      </c>
      <c r="F22">
        <v>2.5861448107343401</v>
      </c>
      <c r="G22">
        <v>2.6407476102154401</v>
      </c>
      <c r="H22">
        <v>2.6814575374669398</v>
      </c>
      <c r="I22">
        <v>2.8279654359780046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9"/>
  <sheetViews>
    <sheetView topLeftCell="F1" workbookViewId="0">
      <selection activeCell="N26" sqref="N26"/>
    </sheetView>
  </sheetViews>
  <sheetFormatPr defaultRowHeight="14.4" x14ac:dyDescent="0.3"/>
  <sheetData>
    <row r="1" spans="1:11" x14ac:dyDescent="0.3">
      <c r="C1" s="12" t="s">
        <v>20</v>
      </c>
    </row>
    <row r="2" spans="1:11" ht="43.2" x14ac:dyDescent="0.3">
      <c r="C2" s="12" t="s">
        <v>21</v>
      </c>
      <c r="H2" s="13" t="s">
        <v>22</v>
      </c>
      <c r="I2" s="14" t="s">
        <v>23</v>
      </c>
      <c r="J2" s="15" t="s">
        <v>24</v>
      </c>
      <c r="K2" s="15" t="s">
        <v>25</v>
      </c>
    </row>
    <row r="3" spans="1:11" x14ac:dyDescent="0.3">
      <c r="B3" t="s">
        <v>26</v>
      </c>
      <c r="C3" t="s">
        <v>27</v>
      </c>
      <c r="D3" t="s">
        <v>28</v>
      </c>
      <c r="E3" t="s">
        <v>29</v>
      </c>
      <c r="G3" t="s">
        <v>30</v>
      </c>
      <c r="H3" s="16"/>
      <c r="I3" s="16"/>
      <c r="J3" s="16"/>
      <c r="K3" s="16"/>
    </row>
    <row r="4" spans="1:11" x14ac:dyDescent="0.3">
      <c r="A4">
        <v>1</v>
      </c>
      <c r="B4">
        <v>55.9</v>
      </c>
      <c r="C4">
        <v>0.5</v>
      </c>
      <c r="D4">
        <v>0.5</v>
      </c>
      <c r="E4">
        <f>B4*C4</f>
        <v>27.95</v>
      </c>
      <c r="F4">
        <f t="shared" ref="F4:F26" si="0">100*E4/D4</f>
        <v>5590</v>
      </c>
      <c r="G4">
        <f>F4*0.001</f>
        <v>5.59</v>
      </c>
      <c r="H4" s="16"/>
      <c r="I4" s="16"/>
      <c r="J4" s="16"/>
      <c r="K4" s="16"/>
    </row>
    <row r="5" spans="1:11" x14ac:dyDescent="0.3">
      <c r="A5">
        <v>2</v>
      </c>
      <c r="B5">
        <v>55.9</v>
      </c>
      <c r="C5">
        <v>1</v>
      </c>
      <c r="D5">
        <v>0.9</v>
      </c>
      <c r="E5">
        <f t="shared" ref="E5:E26" si="1">B5*C5</f>
        <v>55.9</v>
      </c>
      <c r="F5">
        <f t="shared" si="0"/>
        <v>6211.1111111111113</v>
      </c>
      <c r="G5">
        <f t="shared" ref="G5:G26" si="2">F5*0.001</f>
        <v>6.2111111111111112</v>
      </c>
      <c r="H5" s="16">
        <v>147.33000000000001</v>
      </c>
      <c r="I5" s="16">
        <v>155.51</v>
      </c>
      <c r="J5" s="17">
        <f>H5-I5</f>
        <v>-8.1799999999999784</v>
      </c>
      <c r="K5" s="18">
        <f>I5*100/H5</f>
        <v>105.55216181361568</v>
      </c>
    </row>
    <row r="6" spans="1:11" x14ac:dyDescent="0.3">
      <c r="A6">
        <v>3</v>
      </c>
      <c r="B6">
        <v>55.9</v>
      </c>
      <c r="C6">
        <v>1</v>
      </c>
      <c r="D6">
        <v>1.5</v>
      </c>
      <c r="E6">
        <f t="shared" si="1"/>
        <v>55.9</v>
      </c>
      <c r="F6">
        <f t="shared" si="0"/>
        <v>3726.6666666666665</v>
      </c>
      <c r="G6">
        <f t="shared" si="2"/>
        <v>3.7266666666666666</v>
      </c>
    </row>
    <row r="7" spans="1:11" x14ac:dyDescent="0.3">
      <c r="A7">
        <v>4</v>
      </c>
      <c r="B7">
        <v>55.9</v>
      </c>
      <c r="C7">
        <v>1</v>
      </c>
      <c r="D7">
        <v>2.7</v>
      </c>
      <c r="E7">
        <f t="shared" si="1"/>
        <v>55.9</v>
      </c>
      <c r="F7">
        <f t="shared" si="0"/>
        <v>2070.3703703703704</v>
      </c>
      <c r="G7">
        <f t="shared" si="2"/>
        <v>2.0703703703703704</v>
      </c>
    </row>
    <row r="8" spans="1:11" x14ac:dyDescent="0.3">
      <c r="A8">
        <v>5</v>
      </c>
      <c r="B8">
        <v>55.9</v>
      </c>
      <c r="C8">
        <v>1.5</v>
      </c>
      <c r="D8">
        <v>4.5</v>
      </c>
      <c r="E8">
        <f t="shared" si="1"/>
        <v>83.85</v>
      </c>
      <c r="F8">
        <f t="shared" si="0"/>
        <v>1863.3333333333333</v>
      </c>
      <c r="G8">
        <f t="shared" si="2"/>
        <v>1.8633333333333333</v>
      </c>
      <c r="H8" t="s">
        <v>31</v>
      </c>
      <c r="J8" s="8"/>
    </row>
    <row r="9" spans="1:11" x14ac:dyDescent="0.3">
      <c r="A9">
        <v>6</v>
      </c>
      <c r="B9">
        <v>55.9</v>
      </c>
      <c r="C9">
        <v>2</v>
      </c>
      <c r="D9">
        <v>8.1</v>
      </c>
      <c r="E9">
        <f t="shared" si="1"/>
        <v>111.8</v>
      </c>
      <c r="F9">
        <f t="shared" si="0"/>
        <v>1380.2469135802469</v>
      </c>
      <c r="G9">
        <f t="shared" si="2"/>
        <v>1.3802469135802469</v>
      </c>
      <c r="H9">
        <f>(G4-G26)*100/G4</f>
        <v>0</v>
      </c>
    </row>
    <row r="10" spans="1:11" x14ac:dyDescent="0.3">
      <c r="A10">
        <v>7</v>
      </c>
      <c r="B10">
        <v>55.9</v>
      </c>
      <c r="C10">
        <v>3</v>
      </c>
      <c r="D10">
        <v>13.5</v>
      </c>
      <c r="E10">
        <f t="shared" si="1"/>
        <v>167.7</v>
      </c>
      <c r="F10">
        <f t="shared" si="0"/>
        <v>1242.2222222222222</v>
      </c>
      <c r="G10">
        <f t="shared" si="2"/>
        <v>1.2422222222222221</v>
      </c>
      <c r="H10" t="s">
        <v>32</v>
      </c>
    </row>
    <row r="11" spans="1:11" x14ac:dyDescent="0.3">
      <c r="A11">
        <v>8</v>
      </c>
      <c r="B11">
        <v>55.9</v>
      </c>
      <c r="C11">
        <v>4</v>
      </c>
      <c r="D11">
        <v>24.3</v>
      </c>
      <c r="E11">
        <f t="shared" si="1"/>
        <v>223.6</v>
      </c>
      <c r="F11">
        <f t="shared" si="0"/>
        <v>920.16460905349788</v>
      </c>
      <c r="G11">
        <f t="shared" si="2"/>
        <v>0.92016460905349795</v>
      </c>
      <c r="H11">
        <f>G4/G26</f>
        <v>1</v>
      </c>
    </row>
    <row r="12" spans="1:11" x14ac:dyDescent="0.3">
      <c r="A12">
        <v>9</v>
      </c>
      <c r="B12">
        <v>55.9</v>
      </c>
      <c r="C12">
        <v>6</v>
      </c>
      <c r="D12">
        <v>40.5</v>
      </c>
      <c r="E12">
        <f t="shared" si="1"/>
        <v>335.4</v>
      </c>
      <c r="F12">
        <f t="shared" si="0"/>
        <v>828.14814814814815</v>
      </c>
      <c r="G12">
        <f t="shared" si="2"/>
        <v>0.82814814814814819</v>
      </c>
    </row>
    <row r="13" spans="1:11" x14ac:dyDescent="0.3">
      <c r="A13">
        <v>10</v>
      </c>
      <c r="B13">
        <v>55.9</v>
      </c>
      <c r="C13">
        <v>7</v>
      </c>
      <c r="D13">
        <v>72.900000000000006</v>
      </c>
      <c r="E13">
        <f t="shared" si="1"/>
        <v>391.3</v>
      </c>
      <c r="F13">
        <f t="shared" si="0"/>
        <v>536.76268861454048</v>
      </c>
      <c r="G13">
        <f t="shared" si="2"/>
        <v>0.53676268861454046</v>
      </c>
    </row>
    <row r="14" spans="1:11" x14ac:dyDescent="0.3">
      <c r="A14">
        <v>11</v>
      </c>
      <c r="B14">
        <v>55.9</v>
      </c>
      <c r="C14">
        <v>8</v>
      </c>
      <c r="D14">
        <v>121.5</v>
      </c>
      <c r="E14">
        <f t="shared" si="1"/>
        <v>447.2</v>
      </c>
      <c r="F14">
        <f t="shared" si="0"/>
        <v>368.06584362139915</v>
      </c>
      <c r="G14">
        <f t="shared" si="2"/>
        <v>0.36806584362139916</v>
      </c>
    </row>
    <row r="15" spans="1:11" x14ac:dyDescent="0.3">
      <c r="A15">
        <v>12</v>
      </c>
      <c r="B15">
        <v>55.9</v>
      </c>
      <c r="C15">
        <v>30</v>
      </c>
      <c r="D15">
        <v>218.7</v>
      </c>
      <c r="E15">
        <f t="shared" si="1"/>
        <v>1677</v>
      </c>
      <c r="F15">
        <f t="shared" si="0"/>
        <v>766.80384087791504</v>
      </c>
      <c r="G15">
        <f t="shared" si="2"/>
        <v>0.76680384087791509</v>
      </c>
    </row>
    <row r="16" spans="1:11" x14ac:dyDescent="0.3">
      <c r="A16">
        <v>11</v>
      </c>
      <c r="B16">
        <v>55.9</v>
      </c>
      <c r="C16">
        <v>10</v>
      </c>
      <c r="D16">
        <v>121.5</v>
      </c>
      <c r="E16">
        <f t="shared" si="1"/>
        <v>559</v>
      </c>
      <c r="F16">
        <f t="shared" si="0"/>
        <v>460.082304526749</v>
      </c>
      <c r="G16">
        <f t="shared" si="2"/>
        <v>0.46008230452674903</v>
      </c>
    </row>
    <row r="17" spans="1:11" x14ac:dyDescent="0.3">
      <c r="A17">
        <v>10</v>
      </c>
      <c r="B17">
        <v>55.9</v>
      </c>
      <c r="C17">
        <v>9</v>
      </c>
      <c r="D17">
        <v>72.900000000000006</v>
      </c>
      <c r="E17">
        <f t="shared" si="1"/>
        <v>503.09999999999997</v>
      </c>
      <c r="F17">
        <f t="shared" si="0"/>
        <v>690.12345679012344</v>
      </c>
      <c r="G17">
        <f t="shared" si="2"/>
        <v>0.69012345679012344</v>
      </c>
    </row>
    <row r="18" spans="1:11" x14ac:dyDescent="0.3">
      <c r="A18">
        <v>9</v>
      </c>
      <c r="B18">
        <v>55.9</v>
      </c>
      <c r="C18">
        <v>6</v>
      </c>
      <c r="D18">
        <v>40.5</v>
      </c>
      <c r="E18">
        <f t="shared" si="1"/>
        <v>335.4</v>
      </c>
      <c r="F18">
        <f t="shared" si="0"/>
        <v>828.14814814814815</v>
      </c>
      <c r="G18">
        <f t="shared" si="2"/>
        <v>0.82814814814814819</v>
      </c>
    </row>
    <row r="19" spans="1:11" x14ac:dyDescent="0.3">
      <c r="A19">
        <v>8</v>
      </c>
      <c r="B19">
        <v>55.9</v>
      </c>
      <c r="C19">
        <v>4</v>
      </c>
      <c r="D19">
        <v>24.3</v>
      </c>
      <c r="E19">
        <f t="shared" si="1"/>
        <v>223.6</v>
      </c>
      <c r="F19">
        <f t="shared" si="0"/>
        <v>920.16460905349788</v>
      </c>
      <c r="G19">
        <f t="shared" si="2"/>
        <v>0.92016460905349795</v>
      </c>
    </row>
    <row r="20" spans="1:11" x14ac:dyDescent="0.3">
      <c r="A20">
        <v>7</v>
      </c>
      <c r="B20">
        <v>55.9</v>
      </c>
      <c r="C20">
        <v>3</v>
      </c>
      <c r="D20">
        <v>13.5</v>
      </c>
      <c r="E20">
        <f t="shared" si="1"/>
        <v>167.7</v>
      </c>
      <c r="F20">
        <f t="shared" si="0"/>
        <v>1242.2222222222222</v>
      </c>
      <c r="G20">
        <f t="shared" si="2"/>
        <v>1.2422222222222221</v>
      </c>
    </row>
    <row r="21" spans="1:11" x14ac:dyDescent="0.3">
      <c r="A21">
        <v>6</v>
      </c>
      <c r="B21">
        <v>55.9</v>
      </c>
      <c r="C21">
        <v>2</v>
      </c>
      <c r="D21">
        <v>8.1</v>
      </c>
      <c r="E21">
        <f t="shared" si="1"/>
        <v>111.8</v>
      </c>
      <c r="F21">
        <f t="shared" si="0"/>
        <v>1380.2469135802469</v>
      </c>
      <c r="G21">
        <f t="shared" si="2"/>
        <v>1.3802469135802469</v>
      </c>
    </row>
    <row r="22" spans="1:11" x14ac:dyDescent="0.3">
      <c r="A22">
        <v>5</v>
      </c>
      <c r="B22">
        <v>55.9</v>
      </c>
      <c r="C22">
        <v>1</v>
      </c>
      <c r="D22">
        <v>4.5</v>
      </c>
      <c r="E22">
        <f t="shared" si="1"/>
        <v>55.9</v>
      </c>
      <c r="F22">
        <f t="shared" si="0"/>
        <v>1242.2222222222222</v>
      </c>
      <c r="G22">
        <f t="shared" si="2"/>
        <v>1.2422222222222221</v>
      </c>
    </row>
    <row r="23" spans="1:11" x14ac:dyDescent="0.3">
      <c r="A23">
        <v>4</v>
      </c>
      <c r="B23">
        <v>55.9</v>
      </c>
      <c r="C23">
        <v>1</v>
      </c>
      <c r="D23">
        <v>2.7</v>
      </c>
      <c r="E23">
        <f t="shared" si="1"/>
        <v>55.9</v>
      </c>
      <c r="F23">
        <f t="shared" si="0"/>
        <v>2070.3703703703704</v>
      </c>
      <c r="G23">
        <f t="shared" si="2"/>
        <v>2.0703703703703704</v>
      </c>
    </row>
    <row r="24" spans="1:11" x14ac:dyDescent="0.3">
      <c r="A24">
        <v>3</v>
      </c>
      <c r="B24">
        <v>55.9</v>
      </c>
      <c r="C24">
        <v>0.5</v>
      </c>
      <c r="D24">
        <v>1.5</v>
      </c>
      <c r="E24">
        <f t="shared" si="1"/>
        <v>27.95</v>
      </c>
      <c r="F24">
        <f t="shared" si="0"/>
        <v>1863.3333333333333</v>
      </c>
      <c r="G24">
        <f t="shared" si="2"/>
        <v>1.8633333333333333</v>
      </c>
    </row>
    <row r="25" spans="1:11" x14ac:dyDescent="0.3">
      <c r="A25">
        <v>2</v>
      </c>
      <c r="B25">
        <v>55.9</v>
      </c>
      <c r="C25">
        <v>0.5</v>
      </c>
      <c r="D25">
        <v>0.9</v>
      </c>
      <c r="E25">
        <f t="shared" si="1"/>
        <v>27.95</v>
      </c>
      <c r="F25">
        <f t="shared" si="0"/>
        <v>3105.5555555555557</v>
      </c>
      <c r="G25">
        <f t="shared" si="2"/>
        <v>3.1055555555555556</v>
      </c>
    </row>
    <row r="26" spans="1:11" x14ac:dyDescent="0.3">
      <c r="A26">
        <v>1</v>
      </c>
      <c r="B26">
        <v>55.9</v>
      </c>
      <c r="C26">
        <v>0.5</v>
      </c>
      <c r="D26">
        <v>0.5</v>
      </c>
      <c r="E26">
        <f t="shared" si="1"/>
        <v>27.95</v>
      </c>
      <c r="F26">
        <f t="shared" si="0"/>
        <v>5590</v>
      </c>
      <c r="G26">
        <f t="shared" si="2"/>
        <v>5.59</v>
      </c>
    </row>
    <row r="29" spans="1:11" x14ac:dyDescent="0.3">
      <c r="C29" s="12" t="s">
        <v>33</v>
      </c>
    </row>
    <row r="30" spans="1:11" ht="43.2" x14ac:dyDescent="0.3">
      <c r="C30" s="12" t="s">
        <v>34</v>
      </c>
      <c r="H30" s="13" t="s">
        <v>22</v>
      </c>
      <c r="I30" s="14" t="s">
        <v>23</v>
      </c>
      <c r="J30" s="15" t="s">
        <v>24</v>
      </c>
      <c r="K30" s="15" t="s">
        <v>25</v>
      </c>
    </row>
    <row r="31" spans="1:11" x14ac:dyDescent="0.3">
      <c r="B31" t="s">
        <v>26</v>
      </c>
      <c r="C31" t="s">
        <v>27</v>
      </c>
      <c r="D31" t="s">
        <v>28</v>
      </c>
      <c r="E31" t="s">
        <v>29</v>
      </c>
      <c r="G31" t="s">
        <v>30</v>
      </c>
      <c r="H31" s="16"/>
      <c r="I31" s="16"/>
      <c r="J31" s="16"/>
      <c r="K31" s="16"/>
    </row>
    <row r="32" spans="1:11" x14ac:dyDescent="0.3">
      <c r="A32">
        <v>1</v>
      </c>
      <c r="B32">
        <v>59.2</v>
      </c>
      <c r="C32">
        <v>7</v>
      </c>
      <c r="D32">
        <v>0.5</v>
      </c>
      <c r="E32">
        <f>B32*C32</f>
        <v>414.40000000000003</v>
      </c>
      <c r="F32">
        <f t="shared" ref="F32:F54" si="3">100*E32/D32</f>
        <v>82880</v>
      </c>
      <c r="G32">
        <f>F32*0.001</f>
        <v>82.88</v>
      </c>
      <c r="H32" s="16"/>
      <c r="I32" s="16"/>
      <c r="J32" s="16"/>
      <c r="K32" s="16"/>
    </row>
    <row r="33" spans="1:11" x14ac:dyDescent="0.3">
      <c r="A33">
        <v>2</v>
      </c>
      <c r="B33">
        <v>59.2</v>
      </c>
      <c r="C33">
        <v>8</v>
      </c>
      <c r="D33">
        <v>0.9</v>
      </c>
      <c r="E33">
        <f t="shared" ref="E33:E54" si="4">B33*C33</f>
        <v>473.6</v>
      </c>
      <c r="F33">
        <f t="shared" si="3"/>
        <v>52622.222222222219</v>
      </c>
      <c r="G33">
        <f t="shared" ref="G33:G54" si="5">F33*0.001</f>
        <v>52.62222222222222</v>
      </c>
      <c r="H33" s="16">
        <v>310.37</v>
      </c>
      <c r="I33" s="16">
        <v>187.76</v>
      </c>
      <c r="J33" s="17">
        <f>H33-I33</f>
        <v>122.61000000000001</v>
      </c>
      <c r="K33" s="18">
        <f>I33*100/H33</f>
        <v>60.495537584173725</v>
      </c>
    </row>
    <row r="34" spans="1:11" x14ac:dyDescent="0.3">
      <c r="A34">
        <v>3</v>
      </c>
      <c r="B34">
        <v>59.2</v>
      </c>
      <c r="C34">
        <v>11</v>
      </c>
      <c r="D34">
        <v>1.5</v>
      </c>
      <c r="E34">
        <f t="shared" si="4"/>
        <v>651.20000000000005</v>
      </c>
      <c r="F34">
        <f t="shared" si="3"/>
        <v>43413.333333333336</v>
      </c>
      <c r="G34">
        <f t="shared" si="5"/>
        <v>43.413333333333334</v>
      </c>
    </row>
    <row r="35" spans="1:11" x14ac:dyDescent="0.3">
      <c r="A35">
        <v>4</v>
      </c>
      <c r="B35">
        <v>59.2</v>
      </c>
      <c r="C35">
        <v>13</v>
      </c>
      <c r="D35">
        <v>2.7</v>
      </c>
      <c r="E35">
        <f t="shared" si="4"/>
        <v>769.6</v>
      </c>
      <c r="F35">
        <f t="shared" si="3"/>
        <v>28503.703703703701</v>
      </c>
      <c r="G35">
        <f t="shared" si="5"/>
        <v>28.503703703703703</v>
      </c>
    </row>
    <row r="36" spans="1:11" x14ac:dyDescent="0.3">
      <c r="A36">
        <v>5</v>
      </c>
      <c r="B36">
        <v>59.2</v>
      </c>
      <c r="C36">
        <v>13</v>
      </c>
      <c r="D36">
        <v>4.5</v>
      </c>
      <c r="E36">
        <f t="shared" si="4"/>
        <v>769.6</v>
      </c>
      <c r="F36">
        <f t="shared" si="3"/>
        <v>17102.222222222223</v>
      </c>
      <c r="G36">
        <f t="shared" si="5"/>
        <v>17.102222222222224</v>
      </c>
      <c r="H36" t="s">
        <v>31</v>
      </c>
      <c r="J36" s="8"/>
    </row>
    <row r="37" spans="1:11" x14ac:dyDescent="0.3">
      <c r="A37">
        <v>6</v>
      </c>
      <c r="B37">
        <v>59.2</v>
      </c>
      <c r="C37">
        <v>15</v>
      </c>
      <c r="D37">
        <v>8.1</v>
      </c>
      <c r="E37">
        <f t="shared" si="4"/>
        <v>888</v>
      </c>
      <c r="F37">
        <f t="shared" si="3"/>
        <v>10962.962962962964</v>
      </c>
      <c r="G37">
        <f t="shared" si="5"/>
        <v>10.962962962962964</v>
      </c>
      <c r="H37">
        <f>(G32-G54)*100/G32</f>
        <v>42.857142857142854</v>
      </c>
    </row>
    <row r="38" spans="1:11" x14ac:dyDescent="0.3">
      <c r="A38">
        <v>7</v>
      </c>
      <c r="B38">
        <v>59.2</v>
      </c>
      <c r="C38">
        <v>15</v>
      </c>
      <c r="D38">
        <v>13.5</v>
      </c>
      <c r="E38">
        <f t="shared" si="4"/>
        <v>888</v>
      </c>
      <c r="F38">
        <f t="shared" si="3"/>
        <v>6577.7777777777774</v>
      </c>
      <c r="G38">
        <f t="shared" si="5"/>
        <v>6.5777777777777775</v>
      </c>
      <c r="H38" t="s">
        <v>32</v>
      </c>
    </row>
    <row r="39" spans="1:11" x14ac:dyDescent="0.3">
      <c r="A39">
        <v>8</v>
      </c>
      <c r="B39">
        <v>59.2</v>
      </c>
      <c r="C39">
        <v>13</v>
      </c>
      <c r="D39">
        <v>24.3</v>
      </c>
      <c r="E39">
        <f t="shared" si="4"/>
        <v>769.6</v>
      </c>
      <c r="F39">
        <f t="shared" si="3"/>
        <v>3167.0781893004114</v>
      </c>
      <c r="G39">
        <f t="shared" si="5"/>
        <v>3.1670781893004114</v>
      </c>
      <c r="H39">
        <f>G32/G54</f>
        <v>1.75</v>
      </c>
    </row>
    <row r="40" spans="1:11" x14ac:dyDescent="0.3">
      <c r="A40">
        <v>9</v>
      </c>
      <c r="B40">
        <v>59.2</v>
      </c>
      <c r="C40">
        <v>10</v>
      </c>
      <c r="D40">
        <v>40.5</v>
      </c>
      <c r="E40">
        <f t="shared" si="4"/>
        <v>592</v>
      </c>
      <c r="F40">
        <f t="shared" si="3"/>
        <v>1461.7283950617284</v>
      </c>
      <c r="G40">
        <f t="shared" si="5"/>
        <v>1.4617283950617284</v>
      </c>
    </row>
    <row r="41" spans="1:11" x14ac:dyDescent="0.3">
      <c r="A41">
        <v>10</v>
      </c>
      <c r="B41">
        <v>59.2</v>
      </c>
      <c r="C41">
        <v>8</v>
      </c>
      <c r="D41">
        <v>72.900000000000006</v>
      </c>
      <c r="E41">
        <f t="shared" si="4"/>
        <v>473.6</v>
      </c>
      <c r="F41">
        <f t="shared" si="3"/>
        <v>649.65706447187927</v>
      </c>
      <c r="G41">
        <f t="shared" si="5"/>
        <v>0.64965706447187932</v>
      </c>
    </row>
    <row r="42" spans="1:11" x14ac:dyDescent="0.3">
      <c r="A42">
        <v>11</v>
      </c>
      <c r="B42">
        <v>59.2</v>
      </c>
      <c r="C42">
        <v>3</v>
      </c>
      <c r="D42">
        <v>121.5</v>
      </c>
      <c r="E42">
        <f t="shared" si="4"/>
        <v>177.60000000000002</v>
      </c>
      <c r="F42">
        <f t="shared" si="3"/>
        <v>146.17283950617286</v>
      </c>
      <c r="G42">
        <f t="shared" si="5"/>
        <v>0.14617283950617288</v>
      </c>
    </row>
    <row r="43" spans="1:11" x14ac:dyDescent="0.3">
      <c r="A43">
        <v>12</v>
      </c>
      <c r="B43">
        <v>59.2</v>
      </c>
      <c r="C43">
        <v>1</v>
      </c>
      <c r="D43">
        <v>218.7</v>
      </c>
      <c r="E43">
        <f t="shared" si="4"/>
        <v>59.2</v>
      </c>
      <c r="F43">
        <f t="shared" si="3"/>
        <v>27.069044352994972</v>
      </c>
      <c r="G43">
        <f t="shared" si="5"/>
        <v>2.7069044352994974E-2</v>
      </c>
    </row>
    <row r="44" spans="1:11" x14ac:dyDescent="0.3">
      <c r="A44">
        <v>11</v>
      </c>
      <c r="B44">
        <v>59.2</v>
      </c>
      <c r="C44">
        <v>1</v>
      </c>
      <c r="D44">
        <v>121.5</v>
      </c>
      <c r="E44">
        <f t="shared" si="4"/>
        <v>59.2</v>
      </c>
      <c r="F44">
        <f t="shared" si="3"/>
        <v>48.724279835390945</v>
      </c>
      <c r="G44">
        <f t="shared" si="5"/>
        <v>4.8724279835390946E-2</v>
      </c>
    </row>
    <row r="45" spans="1:11" x14ac:dyDescent="0.3">
      <c r="A45">
        <v>10</v>
      </c>
      <c r="B45">
        <v>59.2</v>
      </c>
      <c r="C45">
        <v>1</v>
      </c>
      <c r="D45">
        <v>72.900000000000006</v>
      </c>
      <c r="E45">
        <f t="shared" si="4"/>
        <v>59.2</v>
      </c>
      <c r="F45">
        <f t="shared" si="3"/>
        <v>81.207133058984908</v>
      </c>
      <c r="G45">
        <f t="shared" si="5"/>
        <v>8.1207133058984915E-2</v>
      </c>
    </row>
    <row r="46" spans="1:11" x14ac:dyDescent="0.3">
      <c r="A46">
        <v>9</v>
      </c>
      <c r="B46">
        <v>59.2</v>
      </c>
      <c r="C46">
        <v>2</v>
      </c>
      <c r="D46">
        <v>40.5</v>
      </c>
      <c r="E46">
        <f t="shared" si="4"/>
        <v>118.4</v>
      </c>
      <c r="F46">
        <f t="shared" si="3"/>
        <v>292.34567901234567</v>
      </c>
      <c r="G46">
        <f t="shared" si="5"/>
        <v>0.29234567901234565</v>
      </c>
    </row>
    <row r="47" spans="1:11" x14ac:dyDescent="0.3">
      <c r="A47">
        <v>8</v>
      </c>
      <c r="B47">
        <v>59.2</v>
      </c>
      <c r="C47">
        <v>6</v>
      </c>
      <c r="D47">
        <v>24.3</v>
      </c>
      <c r="E47">
        <f t="shared" si="4"/>
        <v>355.20000000000005</v>
      </c>
      <c r="F47">
        <f t="shared" si="3"/>
        <v>1461.7283950617286</v>
      </c>
      <c r="G47">
        <f t="shared" si="5"/>
        <v>1.4617283950617286</v>
      </c>
    </row>
    <row r="48" spans="1:11" x14ac:dyDescent="0.3">
      <c r="A48">
        <v>7</v>
      </c>
      <c r="B48">
        <v>59.2</v>
      </c>
      <c r="C48">
        <v>12</v>
      </c>
      <c r="D48">
        <v>13.5</v>
      </c>
      <c r="E48">
        <f t="shared" si="4"/>
        <v>710.40000000000009</v>
      </c>
      <c r="F48">
        <f t="shared" si="3"/>
        <v>5262.2222222222235</v>
      </c>
      <c r="G48">
        <f t="shared" si="5"/>
        <v>5.2622222222222232</v>
      </c>
    </row>
    <row r="49" spans="1:11" x14ac:dyDescent="0.3">
      <c r="A49">
        <v>6</v>
      </c>
      <c r="B49">
        <v>59.2</v>
      </c>
      <c r="C49">
        <v>12</v>
      </c>
      <c r="D49">
        <v>8.1</v>
      </c>
      <c r="E49">
        <f t="shared" si="4"/>
        <v>710.40000000000009</v>
      </c>
      <c r="F49">
        <f t="shared" si="3"/>
        <v>8770.3703703703723</v>
      </c>
      <c r="G49">
        <f t="shared" si="5"/>
        <v>8.7703703703703724</v>
      </c>
    </row>
    <row r="50" spans="1:11" x14ac:dyDescent="0.3">
      <c r="A50">
        <v>5</v>
      </c>
      <c r="B50">
        <v>59.2</v>
      </c>
      <c r="C50">
        <v>11</v>
      </c>
      <c r="D50">
        <v>4.5</v>
      </c>
      <c r="E50">
        <f t="shared" si="4"/>
        <v>651.20000000000005</v>
      </c>
      <c r="F50">
        <f t="shared" si="3"/>
        <v>14471.111111111113</v>
      </c>
      <c r="G50">
        <f t="shared" si="5"/>
        <v>14.471111111111114</v>
      </c>
    </row>
    <row r="51" spans="1:11" x14ac:dyDescent="0.3">
      <c r="A51">
        <v>4</v>
      </c>
      <c r="B51">
        <v>59.2</v>
      </c>
      <c r="C51">
        <v>11</v>
      </c>
      <c r="D51">
        <v>2.7</v>
      </c>
      <c r="E51">
        <f t="shared" si="4"/>
        <v>651.20000000000005</v>
      </c>
      <c r="F51">
        <f t="shared" si="3"/>
        <v>24118.518518518518</v>
      </c>
      <c r="G51">
        <f t="shared" si="5"/>
        <v>24.11851851851852</v>
      </c>
    </row>
    <row r="52" spans="1:11" x14ac:dyDescent="0.3">
      <c r="A52">
        <v>3</v>
      </c>
      <c r="B52">
        <v>59.2</v>
      </c>
      <c r="C52">
        <v>10</v>
      </c>
      <c r="D52">
        <v>1.5</v>
      </c>
      <c r="E52">
        <f t="shared" si="4"/>
        <v>592</v>
      </c>
      <c r="F52">
        <f t="shared" si="3"/>
        <v>39466.666666666664</v>
      </c>
      <c r="G52">
        <f t="shared" si="5"/>
        <v>39.466666666666669</v>
      </c>
    </row>
    <row r="53" spans="1:11" x14ac:dyDescent="0.3">
      <c r="A53">
        <v>2</v>
      </c>
      <c r="B53">
        <v>59.2</v>
      </c>
      <c r="C53">
        <v>5</v>
      </c>
      <c r="D53">
        <v>0.9</v>
      </c>
      <c r="E53">
        <f t="shared" si="4"/>
        <v>296</v>
      </c>
      <c r="F53">
        <f t="shared" si="3"/>
        <v>32888.888888888891</v>
      </c>
      <c r="G53">
        <f t="shared" si="5"/>
        <v>32.888888888888893</v>
      </c>
    </row>
    <row r="54" spans="1:11" x14ac:dyDescent="0.3">
      <c r="A54">
        <v>1</v>
      </c>
      <c r="B54">
        <v>59.2</v>
      </c>
      <c r="C54">
        <v>4</v>
      </c>
      <c r="D54">
        <v>0.5</v>
      </c>
      <c r="E54">
        <f t="shared" si="4"/>
        <v>236.8</v>
      </c>
      <c r="F54">
        <f t="shared" si="3"/>
        <v>47360</v>
      </c>
      <c r="G54">
        <f t="shared" si="5"/>
        <v>47.36</v>
      </c>
    </row>
    <row r="59" spans="1:11" x14ac:dyDescent="0.3">
      <c r="C59" s="12" t="s">
        <v>33</v>
      </c>
    </row>
    <row r="60" spans="1:11" ht="43.2" x14ac:dyDescent="0.3">
      <c r="C60" s="12" t="s">
        <v>35</v>
      </c>
      <c r="H60" s="13" t="s">
        <v>22</v>
      </c>
      <c r="I60" s="14" t="s">
        <v>23</v>
      </c>
      <c r="J60" s="15" t="s">
        <v>24</v>
      </c>
      <c r="K60" s="15" t="s">
        <v>25</v>
      </c>
    </row>
    <row r="61" spans="1:11" x14ac:dyDescent="0.3">
      <c r="B61" t="s">
        <v>26</v>
      </c>
      <c r="C61" t="s">
        <v>27</v>
      </c>
      <c r="D61" t="s">
        <v>28</v>
      </c>
      <c r="E61" t="s">
        <v>29</v>
      </c>
      <c r="G61" t="s">
        <v>30</v>
      </c>
      <c r="H61" s="16"/>
      <c r="I61" s="16"/>
      <c r="J61" s="16"/>
      <c r="K61" s="16"/>
    </row>
    <row r="62" spans="1:11" x14ac:dyDescent="0.3">
      <c r="A62">
        <v>1</v>
      </c>
      <c r="B62">
        <v>59.2</v>
      </c>
      <c r="C62">
        <v>9</v>
      </c>
      <c r="D62">
        <v>0.5</v>
      </c>
      <c r="E62">
        <f>B62*C62</f>
        <v>532.80000000000007</v>
      </c>
      <c r="F62">
        <f t="shared" ref="F62:F84" si="6">100*E62/D62</f>
        <v>106560.00000000001</v>
      </c>
      <c r="G62">
        <f>F62*0.001</f>
        <v>106.56000000000002</v>
      </c>
      <c r="H62" s="16"/>
      <c r="I62" s="16"/>
      <c r="J62" s="16"/>
      <c r="K62" s="16"/>
    </row>
    <row r="63" spans="1:11" x14ac:dyDescent="0.3">
      <c r="A63">
        <v>2</v>
      </c>
      <c r="B63">
        <v>59.2</v>
      </c>
      <c r="C63">
        <v>14</v>
      </c>
      <c r="D63">
        <v>0.9</v>
      </c>
      <c r="E63">
        <f t="shared" ref="E63:E84" si="7">B63*C63</f>
        <v>828.80000000000007</v>
      </c>
      <c r="F63">
        <f t="shared" si="6"/>
        <v>92088.888888888891</v>
      </c>
      <c r="G63">
        <f t="shared" ref="G63:G84" si="8">F63*0.001</f>
        <v>92.088888888888889</v>
      </c>
      <c r="H63" s="16">
        <v>384.78</v>
      </c>
      <c r="I63" s="16">
        <v>206</v>
      </c>
      <c r="J63" s="17">
        <f>H63-I63</f>
        <v>178.77999999999997</v>
      </c>
      <c r="K63" s="18">
        <f>I63*100/H63</f>
        <v>53.537086127137592</v>
      </c>
    </row>
    <row r="64" spans="1:11" x14ac:dyDescent="0.3">
      <c r="A64">
        <v>3</v>
      </c>
      <c r="B64">
        <v>59.2</v>
      </c>
      <c r="C64">
        <v>16</v>
      </c>
      <c r="D64">
        <v>1.5</v>
      </c>
      <c r="E64">
        <f t="shared" si="7"/>
        <v>947.2</v>
      </c>
      <c r="F64">
        <f t="shared" si="6"/>
        <v>63146.666666666664</v>
      </c>
      <c r="G64">
        <f t="shared" si="8"/>
        <v>63.146666666666668</v>
      </c>
    </row>
    <row r="65" spans="1:10" x14ac:dyDescent="0.3">
      <c r="A65">
        <v>4</v>
      </c>
      <c r="B65">
        <v>59.2</v>
      </c>
      <c r="C65">
        <v>15</v>
      </c>
      <c r="D65">
        <v>2.7</v>
      </c>
      <c r="E65">
        <f t="shared" si="7"/>
        <v>888</v>
      </c>
      <c r="F65">
        <f t="shared" si="6"/>
        <v>32888.888888888883</v>
      </c>
      <c r="G65">
        <f t="shared" si="8"/>
        <v>32.888888888888886</v>
      </c>
    </row>
    <row r="66" spans="1:10" x14ac:dyDescent="0.3">
      <c r="A66">
        <v>5</v>
      </c>
      <c r="B66">
        <v>59.2</v>
      </c>
      <c r="C66">
        <v>23</v>
      </c>
      <c r="D66">
        <v>4.5</v>
      </c>
      <c r="E66">
        <f t="shared" si="7"/>
        <v>1361.6000000000001</v>
      </c>
      <c r="F66">
        <f t="shared" si="6"/>
        <v>30257.777777777777</v>
      </c>
      <c r="G66">
        <f t="shared" si="8"/>
        <v>30.257777777777779</v>
      </c>
      <c r="H66" t="s">
        <v>31</v>
      </c>
      <c r="J66" s="8"/>
    </row>
    <row r="67" spans="1:10" x14ac:dyDescent="0.3">
      <c r="A67">
        <v>6</v>
      </c>
      <c r="B67">
        <v>59.2</v>
      </c>
      <c r="C67">
        <v>23</v>
      </c>
      <c r="D67">
        <v>8.1</v>
      </c>
      <c r="E67">
        <f t="shared" si="7"/>
        <v>1361.6000000000001</v>
      </c>
      <c r="F67">
        <f t="shared" si="6"/>
        <v>16809.876543209877</v>
      </c>
      <c r="G67">
        <f t="shared" si="8"/>
        <v>16.809876543209878</v>
      </c>
      <c r="H67">
        <f>(G62-G84)*100/G62</f>
        <v>33.333333333333321</v>
      </c>
    </row>
    <row r="68" spans="1:10" x14ac:dyDescent="0.3">
      <c r="A68">
        <v>7</v>
      </c>
      <c r="B68">
        <v>59.2</v>
      </c>
      <c r="C68">
        <v>21</v>
      </c>
      <c r="D68">
        <v>13.5</v>
      </c>
      <c r="E68">
        <f t="shared" si="7"/>
        <v>1243.2</v>
      </c>
      <c r="F68">
        <f t="shared" si="6"/>
        <v>9208.8888888888887</v>
      </c>
      <c r="G68">
        <f t="shared" si="8"/>
        <v>9.2088888888888896</v>
      </c>
      <c r="H68" t="s">
        <v>32</v>
      </c>
    </row>
    <row r="69" spans="1:10" x14ac:dyDescent="0.3">
      <c r="A69">
        <v>8</v>
      </c>
      <c r="B69">
        <v>59.2</v>
      </c>
      <c r="C69">
        <v>20</v>
      </c>
      <c r="D69">
        <v>24.3</v>
      </c>
      <c r="E69">
        <f t="shared" si="7"/>
        <v>1184</v>
      </c>
      <c r="F69">
        <f t="shared" si="6"/>
        <v>4872.4279835390944</v>
      </c>
      <c r="G69">
        <f t="shared" si="8"/>
        <v>4.8724279835390947</v>
      </c>
      <c r="H69">
        <f>G62/G84</f>
        <v>1.4999999999999998</v>
      </c>
    </row>
    <row r="70" spans="1:10" x14ac:dyDescent="0.3">
      <c r="A70">
        <v>9</v>
      </c>
      <c r="B70">
        <v>59.2</v>
      </c>
      <c r="C70">
        <v>6</v>
      </c>
      <c r="D70">
        <v>40.5</v>
      </c>
      <c r="E70">
        <f t="shared" si="7"/>
        <v>355.20000000000005</v>
      </c>
      <c r="F70">
        <f t="shared" si="6"/>
        <v>877.03703703703718</v>
      </c>
      <c r="G70">
        <f t="shared" si="8"/>
        <v>0.87703703703703717</v>
      </c>
    </row>
    <row r="71" spans="1:10" x14ac:dyDescent="0.3">
      <c r="A71">
        <v>10</v>
      </c>
      <c r="B71">
        <v>59.2</v>
      </c>
      <c r="C71">
        <v>2</v>
      </c>
      <c r="D71">
        <v>72.900000000000006</v>
      </c>
      <c r="E71">
        <f t="shared" si="7"/>
        <v>118.4</v>
      </c>
      <c r="F71">
        <f t="shared" si="6"/>
        <v>162.41426611796982</v>
      </c>
      <c r="G71">
        <f t="shared" si="8"/>
        <v>0.16241426611796983</v>
      </c>
    </row>
    <row r="72" spans="1:10" x14ac:dyDescent="0.3">
      <c r="A72">
        <v>11</v>
      </c>
      <c r="B72">
        <v>59.2</v>
      </c>
      <c r="C72">
        <v>1</v>
      </c>
      <c r="D72">
        <v>121.5</v>
      </c>
      <c r="E72">
        <f t="shared" si="7"/>
        <v>59.2</v>
      </c>
      <c r="F72">
        <f t="shared" si="6"/>
        <v>48.724279835390945</v>
      </c>
      <c r="G72">
        <f t="shared" si="8"/>
        <v>4.8724279835390946E-2</v>
      </c>
    </row>
    <row r="73" spans="1:10" x14ac:dyDescent="0.3">
      <c r="A73">
        <v>12</v>
      </c>
      <c r="B73">
        <v>59.2</v>
      </c>
      <c r="C73">
        <v>1</v>
      </c>
      <c r="D73">
        <v>218.7</v>
      </c>
      <c r="E73">
        <f t="shared" si="7"/>
        <v>59.2</v>
      </c>
      <c r="F73">
        <f t="shared" si="6"/>
        <v>27.069044352994972</v>
      </c>
      <c r="G73">
        <f t="shared" si="8"/>
        <v>2.7069044352994974E-2</v>
      </c>
    </row>
    <row r="74" spans="1:10" x14ac:dyDescent="0.3">
      <c r="A74">
        <v>11</v>
      </c>
      <c r="B74">
        <v>59.2</v>
      </c>
      <c r="C74">
        <v>1</v>
      </c>
      <c r="D74">
        <v>121.5</v>
      </c>
      <c r="E74">
        <f t="shared" si="7"/>
        <v>59.2</v>
      </c>
      <c r="F74">
        <f t="shared" si="6"/>
        <v>48.724279835390945</v>
      </c>
      <c r="G74">
        <f t="shared" si="8"/>
        <v>4.8724279835390946E-2</v>
      </c>
    </row>
    <row r="75" spans="1:10" x14ac:dyDescent="0.3">
      <c r="A75">
        <v>10</v>
      </c>
      <c r="B75">
        <v>59.2</v>
      </c>
      <c r="C75">
        <v>1</v>
      </c>
      <c r="D75">
        <v>72.900000000000006</v>
      </c>
      <c r="E75">
        <f t="shared" si="7"/>
        <v>59.2</v>
      </c>
      <c r="F75">
        <f t="shared" si="6"/>
        <v>81.207133058984908</v>
      </c>
      <c r="G75">
        <f t="shared" si="8"/>
        <v>8.1207133058984915E-2</v>
      </c>
    </row>
    <row r="76" spans="1:10" x14ac:dyDescent="0.3">
      <c r="A76">
        <v>9</v>
      </c>
      <c r="B76">
        <v>59.2</v>
      </c>
      <c r="C76">
        <v>2</v>
      </c>
      <c r="D76">
        <v>40.5</v>
      </c>
      <c r="E76">
        <f t="shared" si="7"/>
        <v>118.4</v>
      </c>
      <c r="F76">
        <f t="shared" si="6"/>
        <v>292.34567901234567</v>
      </c>
      <c r="G76">
        <f t="shared" si="8"/>
        <v>0.29234567901234565</v>
      </c>
    </row>
    <row r="77" spans="1:10" x14ac:dyDescent="0.3">
      <c r="A77">
        <v>8</v>
      </c>
      <c r="B77">
        <v>59.2</v>
      </c>
      <c r="C77">
        <v>6</v>
      </c>
      <c r="D77">
        <v>24.3</v>
      </c>
      <c r="E77">
        <f t="shared" si="7"/>
        <v>355.20000000000005</v>
      </c>
      <c r="F77">
        <f t="shared" si="6"/>
        <v>1461.7283950617286</v>
      </c>
      <c r="G77">
        <f t="shared" si="8"/>
        <v>1.4617283950617286</v>
      </c>
    </row>
    <row r="78" spans="1:10" x14ac:dyDescent="0.3">
      <c r="A78">
        <v>7</v>
      </c>
      <c r="B78">
        <v>59.2</v>
      </c>
      <c r="C78">
        <v>7</v>
      </c>
      <c r="D78">
        <v>13.5</v>
      </c>
      <c r="E78">
        <f t="shared" si="7"/>
        <v>414.40000000000003</v>
      </c>
      <c r="F78">
        <f t="shared" si="6"/>
        <v>3069.6296296296296</v>
      </c>
      <c r="G78">
        <f t="shared" si="8"/>
        <v>3.0696296296296297</v>
      </c>
    </row>
    <row r="79" spans="1:10" x14ac:dyDescent="0.3">
      <c r="A79">
        <v>6</v>
      </c>
      <c r="B79">
        <v>59.2</v>
      </c>
      <c r="C79">
        <v>11</v>
      </c>
      <c r="D79">
        <v>8.1</v>
      </c>
      <c r="E79">
        <f t="shared" si="7"/>
        <v>651.20000000000005</v>
      </c>
      <c r="F79">
        <f t="shared" si="6"/>
        <v>8039.5061728395076</v>
      </c>
      <c r="G79">
        <f t="shared" si="8"/>
        <v>8.0395061728395074</v>
      </c>
    </row>
    <row r="80" spans="1:10" x14ac:dyDescent="0.3">
      <c r="A80">
        <v>5</v>
      </c>
      <c r="B80">
        <v>59.2</v>
      </c>
      <c r="C80">
        <v>9</v>
      </c>
      <c r="D80">
        <v>4.5</v>
      </c>
      <c r="E80">
        <f t="shared" si="7"/>
        <v>532.80000000000007</v>
      </c>
      <c r="F80">
        <f t="shared" si="6"/>
        <v>11840.000000000002</v>
      </c>
      <c r="G80">
        <f t="shared" si="8"/>
        <v>11.840000000000002</v>
      </c>
    </row>
    <row r="81" spans="1:11" x14ac:dyDescent="0.3">
      <c r="A81">
        <v>4</v>
      </c>
      <c r="B81">
        <v>59.2</v>
      </c>
      <c r="C81">
        <v>11</v>
      </c>
      <c r="D81">
        <v>2.7</v>
      </c>
      <c r="E81">
        <f t="shared" si="7"/>
        <v>651.20000000000005</v>
      </c>
      <c r="F81">
        <f t="shared" si="6"/>
        <v>24118.518518518518</v>
      </c>
      <c r="G81">
        <f t="shared" si="8"/>
        <v>24.11851851851852</v>
      </c>
    </row>
    <row r="82" spans="1:11" x14ac:dyDescent="0.3">
      <c r="A82">
        <v>3</v>
      </c>
      <c r="B82">
        <v>59.2</v>
      </c>
      <c r="C82">
        <v>11</v>
      </c>
      <c r="D82">
        <v>1.5</v>
      </c>
      <c r="E82">
        <f t="shared" si="7"/>
        <v>651.20000000000005</v>
      </c>
      <c r="F82">
        <f t="shared" si="6"/>
        <v>43413.333333333336</v>
      </c>
      <c r="G82">
        <f t="shared" si="8"/>
        <v>43.413333333333334</v>
      </c>
    </row>
    <row r="83" spans="1:11" x14ac:dyDescent="0.3">
      <c r="A83">
        <v>2</v>
      </c>
      <c r="B83">
        <v>59.2</v>
      </c>
      <c r="C83">
        <v>9</v>
      </c>
      <c r="D83">
        <v>0.9</v>
      </c>
      <c r="E83">
        <f t="shared" si="7"/>
        <v>532.80000000000007</v>
      </c>
      <c r="F83">
        <f t="shared" si="6"/>
        <v>59200.000000000007</v>
      </c>
      <c r="G83">
        <f t="shared" si="8"/>
        <v>59.20000000000001</v>
      </c>
    </row>
    <row r="84" spans="1:11" x14ac:dyDescent="0.3">
      <c r="A84">
        <v>1</v>
      </c>
      <c r="B84">
        <v>59.2</v>
      </c>
      <c r="C84">
        <v>6</v>
      </c>
      <c r="D84">
        <v>0.5</v>
      </c>
      <c r="E84">
        <f t="shared" si="7"/>
        <v>355.20000000000005</v>
      </c>
      <c r="F84">
        <f t="shared" si="6"/>
        <v>71040.000000000015</v>
      </c>
      <c r="G84">
        <f t="shared" si="8"/>
        <v>71.04000000000002</v>
      </c>
    </row>
    <row r="88" spans="1:11" ht="43.2" x14ac:dyDescent="0.3">
      <c r="C88" s="12" t="s">
        <v>33</v>
      </c>
      <c r="H88" s="13" t="s">
        <v>22</v>
      </c>
      <c r="I88" s="14" t="s">
        <v>23</v>
      </c>
      <c r="J88" s="15" t="s">
        <v>24</v>
      </c>
      <c r="K88" s="15" t="s">
        <v>25</v>
      </c>
    </row>
    <row r="89" spans="1:11" x14ac:dyDescent="0.3">
      <c r="C89" s="12" t="s">
        <v>36</v>
      </c>
      <c r="H89" s="16"/>
      <c r="I89" s="16"/>
      <c r="J89" s="16"/>
      <c r="K89" s="16"/>
    </row>
    <row r="90" spans="1:11" x14ac:dyDescent="0.3">
      <c r="B90" t="s">
        <v>26</v>
      </c>
      <c r="C90" t="s">
        <v>27</v>
      </c>
      <c r="D90" t="s">
        <v>28</v>
      </c>
      <c r="E90" t="s">
        <v>29</v>
      </c>
      <c r="G90" t="s">
        <v>30</v>
      </c>
      <c r="H90" s="16"/>
      <c r="I90" s="16"/>
      <c r="J90" s="16"/>
      <c r="K90" s="16"/>
    </row>
    <row r="91" spans="1:11" x14ac:dyDescent="0.3">
      <c r="A91">
        <v>1</v>
      </c>
      <c r="B91">
        <v>59.2</v>
      </c>
      <c r="C91">
        <v>10</v>
      </c>
      <c r="D91">
        <v>0.5</v>
      </c>
      <c r="E91">
        <f>B91*C91</f>
        <v>592</v>
      </c>
      <c r="F91">
        <f t="shared" ref="F91:F113" si="9">100*E91/D91</f>
        <v>118400</v>
      </c>
      <c r="G91">
        <f>F91*0.001</f>
        <v>118.4</v>
      </c>
      <c r="H91" s="16">
        <v>468.48</v>
      </c>
      <c r="I91" s="16">
        <v>405.4</v>
      </c>
      <c r="J91" s="17">
        <f>H91-I91</f>
        <v>63.080000000000041</v>
      </c>
      <c r="K91" s="18">
        <f>I91*100/H91</f>
        <v>86.535177595628411</v>
      </c>
    </row>
    <row r="92" spans="1:11" x14ac:dyDescent="0.3">
      <c r="A92">
        <v>2</v>
      </c>
      <c r="B92">
        <v>59.2</v>
      </c>
      <c r="C92">
        <v>11</v>
      </c>
      <c r="D92">
        <v>0.9</v>
      </c>
      <c r="E92">
        <f t="shared" ref="E92:E113" si="10">B92*C92</f>
        <v>651.20000000000005</v>
      </c>
      <c r="F92">
        <f t="shared" si="9"/>
        <v>72355.555555555562</v>
      </c>
      <c r="G92">
        <f t="shared" ref="G92:G113" si="11">F92*0.001</f>
        <v>72.355555555555569</v>
      </c>
    </row>
    <row r="93" spans="1:11" x14ac:dyDescent="0.3">
      <c r="A93">
        <v>3</v>
      </c>
      <c r="B93">
        <v>59.2</v>
      </c>
      <c r="C93">
        <v>18</v>
      </c>
      <c r="D93">
        <v>1.5</v>
      </c>
      <c r="E93">
        <f t="shared" si="10"/>
        <v>1065.6000000000001</v>
      </c>
      <c r="F93">
        <f t="shared" si="9"/>
        <v>71040.000000000015</v>
      </c>
      <c r="G93">
        <f t="shared" si="11"/>
        <v>71.04000000000002</v>
      </c>
    </row>
    <row r="94" spans="1:11" x14ac:dyDescent="0.3">
      <c r="A94">
        <v>4</v>
      </c>
      <c r="B94">
        <v>59.2</v>
      </c>
      <c r="C94">
        <v>21</v>
      </c>
      <c r="D94">
        <v>2.7</v>
      </c>
      <c r="E94">
        <f t="shared" si="10"/>
        <v>1243.2</v>
      </c>
      <c r="F94">
        <f t="shared" si="9"/>
        <v>46044.444444444438</v>
      </c>
      <c r="G94">
        <f t="shared" si="11"/>
        <v>46.044444444444437</v>
      </c>
      <c r="H94" t="s">
        <v>31</v>
      </c>
      <c r="J94" s="8"/>
    </row>
    <row r="95" spans="1:11" x14ac:dyDescent="0.3">
      <c r="A95">
        <v>5</v>
      </c>
      <c r="B95">
        <v>59.2</v>
      </c>
      <c r="C95">
        <v>21</v>
      </c>
      <c r="D95">
        <v>4.5</v>
      </c>
      <c r="E95">
        <f t="shared" si="10"/>
        <v>1243.2</v>
      </c>
      <c r="F95">
        <f t="shared" si="9"/>
        <v>27626.666666666668</v>
      </c>
      <c r="G95">
        <f t="shared" si="11"/>
        <v>27.626666666666669</v>
      </c>
      <c r="H95">
        <f>(G91-G113)*100/G91</f>
        <v>-49.999999999999993</v>
      </c>
    </row>
    <row r="96" spans="1:11" x14ac:dyDescent="0.3">
      <c r="A96">
        <v>6</v>
      </c>
      <c r="B96">
        <v>59.2</v>
      </c>
      <c r="C96">
        <v>26</v>
      </c>
      <c r="D96">
        <v>8.1</v>
      </c>
      <c r="E96">
        <f t="shared" si="10"/>
        <v>1539.2</v>
      </c>
      <c r="F96">
        <f t="shared" si="9"/>
        <v>19002.469135802468</v>
      </c>
      <c r="G96">
        <f t="shared" si="11"/>
        <v>19.002469135802468</v>
      </c>
      <c r="H96" t="s">
        <v>32</v>
      </c>
    </row>
    <row r="97" spans="1:8" x14ac:dyDescent="0.3">
      <c r="A97">
        <v>7</v>
      </c>
      <c r="B97">
        <v>59.2</v>
      </c>
      <c r="C97">
        <v>26</v>
      </c>
      <c r="D97">
        <v>13.5</v>
      </c>
      <c r="E97">
        <f t="shared" si="10"/>
        <v>1539.2</v>
      </c>
      <c r="F97">
        <f t="shared" si="9"/>
        <v>11401.481481481482</v>
      </c>
      <c r="G97">
        <f t="shared" si="11"/>
        <v>11.401481481481483</v>
      </c>
      <c r="H97">
        <f>G91/G113</f>
        <v>0.66666666666666674</v>
      </c>
    </row>
    <row r="98" spans="1:8" x14ac:dyDescent="0.3">
      <c r="A98">
        <v>8</v>
      </c>
      <c r="B98">
        <v>59.2</v>
      </c>
      <c r="C98">
        <v>22</v>
      </c>
      <c r="D98">
        <v>24.3</v>
      </c>
      <c r="E98">
        <f t="shared" si="10"/>
        <v>1302.4000000000001</v>
      </c>
      <c r="F98">
        <f t="shared" si="9"/>
        <v>5359.6707818930045</v>
      </c>
      <c r="G98">
        <f t="shared" si="11"/>
        <v>5.3596707818930049</v>
      </c>
    </row>
    <row r="99" spans="1:8" x14ac:dyDescent="0.3">
      <c r="A99">
        <v>9</v>
      </c>
      <c r="B99">
        <v>59.2</v>
      </c>
      <c r="C99">
        <v>20</v>
      </c>
      <c r="D99">
        <v>40.5</v>
      </c>
      <c r="E99">
        <f t="shared" si="10"/>
        <v>1184</v>
      </c>
      <c r="F99">
        <f t="shared" si="9"/>
        <v>2923.4567901234568</v>
      </c>
      <c r="G99">
        <f t="shared" si="11"/>
        <v>2.9234567901234567</v>
      </c>
    </row>
    <row r="100" spans="1:8" x14ac:dyDescent="0.3">
      <c r="A100">
        <v>10</v>
      </c>
      <c r="B100">
        <v>59.2</v>
      </c>
      <c r="C100">
        <v>4</v>
      </c>
      <c r="D100">
        <v>72.900000000000006</v>
      </c>
      <c r="E100">
        <f t="shared" si="10"/>
        <v>236.8</v>
      </c>
      <c r="F100">
        <f t="shared" si="9"/>
        <v>324.82853223593963</v>
      </c>
      <c r="G100">
        <f t="shared" si="11"/>
        <v>0.32482853223593966</v>
      </c>
    </row>
    <row r="101" spans="1:8" x14ac:dyDescent="0.3">
      <c r="A101">
        <v>11</v>
      </c>
      <c r="B101">
        <v>59.2</v>
      </c>
      <c r="C101">
        <v>4</v>
      </c>
      <c r="D101">
        <v>121.5</v>
      </c>
      <c r="E101">
        <f t="shared" si="10"/>
        <v>236.8</v>
      </c>
      <c r="F101">
        <f t="shared" si="9"/>
        <v>194.89711934156378</v>
      </c>
      <c r="G101">
        <f t="shared" si="11"/>
        <v>0.19489711934156378</v>
      </c>
    </row>
    <row r="102" spans="1:8" x14ac:dyDescent="0.3">
      <c r="A102">
        <v>12</v>
      </c>
      <c r="B102">
        <v>59.2</v>
      </c>
      <c r="C102">
        <v>2</v>
      </c>
      <c r="D102">
        <v>218.7</v>
      </c>
      <c r="E102">
        <f t="shared" si="10"/>
        <v>118.4</v>
      </c>
      <c r="F102">
        <f t="shared" si="9"/>
        <v>54.138088705989944</v>
      </c>
      <c r="G102">
        <f t="shared" si="11"/>
        <v>5.4138088705989948E-2</v>
      </c>
    </row>
    <row r="103" spans="1:8" x14ac:dyDescent="0.3">
      <c r="A103">
        <v>11</v>
      </c>
      <c r="B103">
        <v>59.2</v>
      </c>
      <c r="C103">
        <v>2</v>
      </c>
      <c r="D103">
        <v>121.5</v>
      </c>
      <c r="E103">
        <f t="shared" si="10"/>
        <v>118.4</v>
      </c>
      <c r="F103">
        <f t="shared" si="9"/>
        <v>97.44855967078189</v>
      </c>
      <c r="G103">
        <f t="shared" si="11"/>
        <v>9.7448559670781892E-2</v>
      </c>
    </row>
    <row r="104" spans="1:8" x14ac:dyDescent="0.3">
      <c r="A104">
        <v>10</v>
      </c>
      <c r="B104">
        <v>59.2</v>
      </c>
      <c r="C104">
        <v>2</v>
      </c>
      <c r="D104">
        <v>72.900000000000006</v>
      </c>
      <c r="E104">
        <f t="shared" si="10"/>
        <v>118.4</v>
      </c>
      <c r="F104">
        <f t="shared" si="9"/>
        <v>162.41426611796982</v>
      </c>
      <c r="G104">
        <f t="shared" si="11"/>
        <v>0.16241426611796983</v>
      </c>
    </row>
    <row r="105" spans="1:8" x14ac:dyDescent="0.3">
      <c r="A105">
        <v>9</v>
      </c>
      <c r="B105">
        <v>59.2</v>
      </c>
      <c r="C105">
        <v>5</v>
      </c>
      <c r="D105">
        <v>40.5</v>
      </c>
      <c r="E105">
        <f t="shared" si="10"/>
        <v>296</v>
      </c>
      <c r="F105">
        <f t="shared" si="9"/>
        <v>730.8641975308642</v>
      </c>
      <c r="G105">
        <f t="shared" si="11"/>
        <v>0.73086419753086418</v>
      </c>
    </row>
    <row r="106" spans="1:8" x14ac:dyDescent="0.3">
      <c r="A106">
        <v>8</v>
      </c>
      <c r="B106">
        <v>59.2</v>
      </c>
      <c r="C106">
        <v>10</v>
      </c>
      <c r="D106">
        <v>24.3</v>
      </c>
      <c r="E106">
        <f t="shared" si="10"/>
        <v>592</v>
      </c>
      <c r="F106">
        <f t="shared" si="9"/>
        <v>2436.2139917695472</v>
      </c>
      <c r="G106">
        <f t="shared" si="11"/>
        <v>2.4362139917695473</v>
      </c>
    </row>
    <row r="107" spans="1:8" x14ac:dyDescent="0.3">
      <c r="A107">
        <v>7</v>
      </c>
      <c r="B107">
        <v>59.2</v>
      </c>
      <c r="C107">
        <v>12</v>
      </c>
      <c r="D107">
        <v>13.5</v>
      </c>
      <c r="E107">
        <f t="shared" si="10"/>
        <v>710.40000000000009</v>
      </c>
      <c r="F107">
        <f t="shared" si="9"/>
        <v>5262.2222222222235</v>
      </c>
      <c r="G107">
        <f t="shared" si="11"/>
        <v>5.2622222222222232</v>
      </c>
    </row>
    <row r="108" spans="1:8" x14ac:dyDescent="0.3">
      <c r="A108">
        <v>6</v>
      </c>
      <c r="B108">
        <v>59.2</v>
      </c>
      <c r="C108">
        <v>16</v>
      </c>
      <c r="D108">
        <v>8.1</v>
      </c>
      <c r="E108">
        <f t="shared" si="10"/>
        <v>947.2</v>
      </c>
      <c r="F108">
        <f t="shared" si="9"/>
        <v>11693.827160493827</v>
      </c>
      <c r="G108">
        <f t="shared" si="11"/>
        <v>11.693827160493827</v>
      </c>
    </row>
    <row r="109" spans="1:8" x14ac:dyDescent="0.3">
      <c r="A109">
        <v>5</v>
      </c>
      <c r="B109">
        <v>59.2</v>
      </c>
      <c r="C109">
        <v>18</v>
      </c>
      <c r="D109">
        <v>4.5</v>
      </c>
      <c r="E109">
        <f t="shared" si="10"/>
        <v>1065.6000000000001</v>
      </c>
      <c r="F109">
        <f t="shared" si="9"/>
        <v>23680.000000000004</v>
      </c>
      <c r="G109">
        <f t="shared" si="11"/>
        <v>23.680000000000003</v>
      </c>
    </row>
    <row r="110" spans="1:8" x14ac:dyDescent="0.3">
      <c r="A110">
        <v>4</v>
      </c>
      <c r="B110">
        <v>59.2</v>
      </c>
      <c r="C110">
        <v>23</v>
      </c>
      <c r="D110">
        <v>2.7</v>
      </c>
      <c r="E110">
        <f t="shared" si="10"/>
        <v>1361.6000000000001</v>
      </c>
      <c r="F110">
        <f t="shared" si="9"/>
        <v>50429.629629629628</v>
      </c>
      <c r="G110">
        <f t="shared" si="11"/>
        <v>50.42962962962963</v>
      </c>
    </row>
    <row r="111" spans="1:8" x14ac:dyDescent="0.3">
      <c r="A111">
        <v>3</v>
      </c>
      <c r="B111">
        <v>59.2</v>
      </c>
      <c r="C111">
        <v>22</v>
      </c>
      <c r="D111">
        <v>1.5</v>
      </c>
      <c r="E111">
        <f t="shared" si="10"/>
        <v>1302.4000000000001</v>
      </c>
      <c r="F111">
        <f t="shared" si="9"/>
        <v>86826.666666666672</v>
      </c>
      <c r="G111">
        <f t="shared" si="11"/>
        <v>86.826666666666668</v>
      </c>
    </row>
    <row r="112" spans="1:8" x14ac:dyDescent="0.3">
      <c r="A112">
        <v>2</v>
      </c>
      <c r="B112">
        <v>59.2</v>
      </c>
      <c r="C112">
        <v>16</v>
      </c>
      <c r="D112">
        <v>0.9</v>
      </c>
      <c r="E112">
        <f t="shared" si="10"/>
        <v>947.2</v>
      </c>
      <c r="F112">
        <f t="shared" si="9"/>
        <v>105244.44444444444</v>
      </c>
      <c r="G112">
        <f t="shared" si="11"/>
        <v>105.24444444444444</v>
      </c>
    </row>
    <row r="113" spans="1:7" x14ac:dyDescent="0.3">
      <c r="A113">
        <v>1</v>
      </c>
      <c r="B113">
        <v>59.2</v>
      </c>
      <c r="C113">
        <v>15</v>
      </c>
      <c r="D113">
        <v>0.5</v>
      </c>
      <c r="E113">
        <f t="shared" si="10"/>
        <v>888</v>
      </c>
      <c r="F113">
        <f t="shared" si="9"/>
        <v>177600</v>
      </c>
      <c r="G113">
        <f t="shared" si="11"/>
        <v>177.6</v>
      </c>
    </row>
    <row r="116" spans="1:7" x14ac:dyDescent="0.3">
      <c r="C116" s="12" t="s">
        <v>33</v>
      </c>
    </row>
    <row r="117" spans="1:7" x14ac:dyDescent="0.3">
      <c r="C117" s="12" t="s">
        <v>37</v>
      </c>
    </row>
    <row r="118" spans="1:7" x14ac:dyDescent="0.3">
      <c r="B118" t="s">
        <v>26</v>
      </c>
      <c r="C118" t="s">
        <v>27</v>
      </c>
      <c r="D118" t="s">
        <v>28</v>
      </c>
      <c r="E118" t="s">
        <v>29</v>
      </c>
      <c r="G118" t="s">
        <v>30</v>
      </c>
    </row>
    <row r="119" spans="1:7" x14ac:dyDescent="0.3">
      <c r="A119">
        <v>1</v>
      </c>
      <c r="B119">
        <v>59.2</v>
      </c>
      <c r="C119">
        <v>4</v>
      </c>
      <c r="D119">
        <v>0.5</v>
      </c>
      <c r="E119">
        <f>B119*C119</f>
        <v>236.8</v>
      </c>
      <c r="F119">
        <f t="shared" ref="F119:F141" si="12">100*E119/D119</f>
        <v>47360</v>
      </c>
      <c r="G119">
        <f>F119*0.001</f>
        <v>47.36</v>
      </c>
    </row>
    <row r="120" spans="1:7" x14ac:dyDescent="0.3">
      <c r="A120">
        <v>2</v>
      </c>
      <c r="B120">
        <v>59.2</v>
      </c>
      <c r="C120">
        <v>5</v>
      </c>
      <c r="D120">
        <v>0.9</v>
      </c>
      <c r="E120">
        <f t="shared" ref="E120:E141" si="13">B120*C120</f>
        <v>296</v>
      </c>
      <c r="F120">
        <f t="shared" si="12"/>
        <v>32888.888888888891</v>
      </c>
      <c r="G120">
        <f t="shared" ref="G120:G141" si="14">F120*0.001</f>
        <v>32.888888888888893</v>
      </c>
    </row>
    <row r="121" spans="1:7" x14ac:dyDescent="0.3">
      <c r="A121">
        <v>3</v>
      </c>
      <c r="B121">
        <v>59.2</v>
      </c>
      <c r="C121">
        <v>6</v>
      </c>
      <c r="D121">
        <v>1.5</v>
      </c>
      <c r="E121">
        <f t="shared" si="13"/>
        <v>355.20000000000005</v>
      </c>
      <c r="F121">
        <f t="shared" si="12"/>
        <v>23680.000000000004</v>
      </c>
      <c r="G121">
        <f t="shared" si="14"/>
        <v>23.680000000000003</v>
      </c>
    </row>
    <row r="122" spans="1:7" x14ac:dyDescent="0.3">
      <c r="A122">
        <v>4</v>
      </c>
      <c r="B122">
        <v>59.2</v>
      </c>
      <c r="C122">
        <v>8</v>
      </c>
      <c r="D122">
        <v>2.7</v>
      </c>
      <c r="E122">
        <f t="shared" si="13"/>
        <v>473.6</v>
      </c>
      <c r="F122">
        <f t="shared" si="12"/>
        <v>17540.740740740741</v>
      </c>
      <c r="G122">
        <f t="shared" si="14"/>
        <v>17.540740740740741</v>
      </c>
    </row>
    <row r="123" spans="1:7" x14ac:dyDescent="0.3">
      <c r="A123">
        <v>5</v>
      </c>
      <c r="B123">
        <v>59.2</v>
      </c>
      <c r="C123">
        <v>8</v>
      </c>
      <c r="D123">
        <v>4.5</v>
      </c>
      <c r="E123">
        <f t="shared" si="13"/>
        <v>473.6</v>
      </c>
      <c r="F123">
        <f t="shared" si="12"/>
        <v>10524.444444444445</v>
      </c>
      <c r="G123">
        <f t="shared" si="14"/>
        <v>10.524444444444445</v>
      </c>
    </row>
    <row r="124" spans="1:7" x14ac:dyDescent="0.3">
      <c r="A124">
        <v>6</v>
      </c>
      <c r="B124">
        <v>59.2</v>
      </c>
      <c r="C124">
        <v>11</v>
      </c>
      <c r="D124">
        <v>8.1</v>
      </c>
      <c r="E124">
        <f t="shared" si="13"/>
        <v>651.20000000000005</v>
      </c>
      <c r="F124">
        <f t="shared" si="12"/>
        <v>8039.5061728395076</v>
      </c>
      <c r="G124">
        <f t="shared" si="14"/>
        <v>8.0395061728395074</v>
      </c>
    </row>
    <row r="125" spans="1:7" x14ac:dyDescent="0.3">
      <c r="A125">
        <v>7</v>
      </c>
      <c r="B125">
        <v>59.2</v>
      </c>
      <c r="C125">
        <v>9</v>
      </c>
      <c r="D125">
        <v>13.5</v>
      </c>
      <c r="E125">
        <f t="shared" si="13"/>
        <v>532.80000000000007</v>
      </c>
      <c r="F125">
        <f t="shared" si="12"/>
        <v>3946.6666666666674</v>
      </c>
      <c r="G125">
        <f t="shared" si="14"/>
        <v>3.9466666666666677</v>
      </c>
    </row>
    <row r="126" spans="1:7" x14ac:dyDescent="0.3">
      <c r="A126">
        <v>8</v>
      </c>
      <c r="B126">
        <v>59.2</v>
      </c>
      <c r="C126">
        <v>10</v>
      </c>
      <c r="D126">
        <v>24.3</v>
      </c>
      <c r="E126">
        <f t="shared" si="13"/>
        <v>592</v>
      </c>
      <c r="F126">
        <f t="shared" si="12"/>
        <v>2436.2139917695472</v>
      </c>
      <c r="G126">
        <f t="shared" si="14"/>
        <v>2.4362139917695473</v>
      </c>
    </row>
    <row r="127" spans="1:7" x14ac:dyDescent="0.3">
      <c r="A127">
        <v>9</v>
      </c>
      <c r="B127">
        <v>59.2</v>
      </c>
      <c r="C127">
        <v>5</v>
      </c>
      <c r="D127">
        <v>40.5</v>
      </c>
      <c r="E127">
        <f t="shared" si="13"/>
        <v>296</v>
      </c>
      <c r="F127">
        <f t="shared" si="12"/>
        <v>730.8641975308642</v>
      </c>
      <c r="G127">
        <f t="shared" si="14"/>
        <v>0.73086419753086418</v>
      </c>
    </row>
    <row r="128" spans="1:7" x14ac:dyDescent="0.3">
      <c r="A128">
        <v>10</v>
      </c>
      <c r="B128">
        <v>59.2</v>
      </c>
      <c r="C128">
        <v>2</v>
      </c>
      <c r="D128">
        <v>72.900000000000006</v>
      </c>
      <c r="E128">
        <f t="shared" si="13"/>
        <v>118.4</v>
      </c>
      <c r="F128">
        <f t="shared" si="12"/>
        <v>162.41426611796982</v>
      </c>
      <c r="G128">
        <f t="shared" si="14"/>
        <v>0.16241426611796983</v>
      </c>
    </row>
    <row r="129" spans="1:7" x14ac:dyDescent="0.3">
      <c r="A129">
        <v>11</v>
      </c>
      <c r="B129">
        <v>59.2</v>
      </c>
      <c r="C129">
        <v>2</v>
      </c>
      <c r="D129">
        <v>121.5</v>
      </c>
      <c r="E129">
        <f t="shared" si="13"/>
        <v>118.4</v>
      </c>
      <c r="F129">
        <f t="shared" si="12"/>
        <v>97.44855967078189</v>
      </c>
      <c r="G129">
        <f t="shared" si="14"/>
        <v>9.7448559670781892E-2</v>
      </c>
    </row>
    <row r="130" spans="1:7" x14ac:dyDescent="0.3">
      <c r="A130">
        <v>12</v>
      </c>
      <c r="B130">
        <v>59.2</v>
      </c>
      <c r="C130">
        <v>2</v>
      </c>
      <c r="D130">
        <v>218.7</v>
      </c>
      <c r="E130">
        <f t="shared" si="13"/>
        <v>118.4</v>
      </c>
      <c r="F130">
        <f t="shared" si="12"/>
        <v>54.138088705989944</v>
      </c>
      <c r="G130">
        <f t="shared" si="14"/>
        <v>5.4138088705989948E-2</v>
      </c>
    </row>
    <row r="131" spans="1:7" x14ac:dyDescent="0.3">
      <c r="A131">
        <v>11</v>
      </c>
      <c r="B131">
        <v>59.2</v>
      </c>
      <c r="C131">
        <v>2</v>
      </c>
      <c r="D131">
        <v>121.5</v>
      </c>
      <c r="E131">
        <f t="shared" si="13"/>
        <v>118.4</v>
      </c>
      <c r="F131">
        <f t="shared" si="12"/>
        <v>97.44855967078189</v>
      </c>
      <c r="G131">
        <f t="shared" si="14"/>
        <v>9.7448559670781892E-2</v>
      </c>
    </row>
    <row r="132" spans="1:7" x14ac:dyDescent="0.3">
      <c r="A132">
        <v>10</v>
      </c>
      <c r="B132">
        <v>59.2</v>
      </c>
      <c r="C132">
        <v>1</v>
      </c>
      <c r="D132">
        <v>72.900000000000006</v>
      </c>
      <c r="E132">
        <f t="shared" si="13"/>
        <v>59.2</v>
      </c>
      <c r="F132">
        <f t="shared" si="12"/>
        <v>81.207133058984908</v>
      </c>
      <c r="G132">
        <f t="shared" si="14"/>
        <v>8.1207133058984915E-2</v>
      </c>
    </row>
    <row r="133" spans="1:7" x14ac:dyDescent="0.3">
      <c r="A133">
        <v>9</v>
      </c>
      <c r="B133">
        <v>59.2</v>
      </c>
      <c r="C133">
        <v>1.5</v>
      </c>
      <c r="D133">
        <v>40.5</v>
      </c>
      <c r="E133">
        <f t="shared" si="13"/>
        <v>88.800000000000011</v>
      </c>
      <c r="F133">
        <f t="shared" si="12"/>
        <v>219.2592592592593</v>
      </c>
      <c r="G133">
        <f t="shared" si="14"/>
        <v>0.21925925925925929</v>
      </c>
    </row>
    <row r="134" spans="1:7" x14ac:dyDescent="0.3">
      <c r="A134">
        <v>8</v>
      </c>
      <c r="B134">
        <v>59.2</v>
      </c>
      <c r="C134">
        <v>4</v>
      </c>
      <c r="D134">
        <v>24.3</v>
      </c>
      <c r="E134">
        <f t="shared" si="13"/>
        <v>236.8</v>
      </c>
      <c r="F134">
        <f t="shared" si="12"/>
        <v>974.4855967078189</v>
      </c>
      <c r="G134">
        <f t="shared" si="14"/>
        <v>0.97448559670781887</v>
      </c>
    </row>
    <row r="135" spans="1:7" x14ac:dyDescent="0.3">
      <c r="A135">
        <v>7</v>
      </c>
      <c r="B135">
        <v>59.2</v>
      </c>
      <c r="C135">
        <v>5</v>
      </c>
      <c r="D135">
        <v>13.5</v>
      </c>
      <c r="E135">
        <f t="shared" si="13"/>
        <v>296</v>
      </c>
      <c r="F135">
        <f t="shared" si="12"/>
        <v>2192.5925925925926</v>
      </c>
      <c r="G135">
        <f t="shared" si="14"/>
        <v>2.1925925925925926</v>
      </c>
    </row>
    <row r="136" spans="1:7" x14ac:dyDescent="0.3">
      <c r="A136">
        <v>6</v>
      </c>
      <c r="B136">
        <v>59.2</v>
      </c>
      <c r="C136">
        <v>5</v>
      </c>
      <c r="D136">
        <v>8.1</v>
      </c>
      <c r="E136">
        <f t="shared" si="13"/>
        <v>296</v>
      </c>
      <c r="F136">
        <f t="shared" si="12"/>
        <v>3654.320987654321</v>
      </c>
      <c r="G136">
        <f t="shared" si="14"/>
        <v>3.6543209876543212</v>
      </c>
    </row>
    <row r="137" spans="1:7" x14ac:dyDescent="0.3">
      <c r="A137">
        <v>5</v>
      </c>
      <c r="B137">
        <v>59.2</v>
      </c>
      <c r="C137">
        <v>6</v>
      </c>
      <c r="D137">
        <v>4.5</v>
      </c>
      <c r="E137">
        <f t="shared" si="13"/>
        <v>355.20000000000005</v>
      </c>
      <c r="F137">
        <f t="shared" si="12"/>
        <v>7893.3333333333348</v>
      </c>
      <c r="G137">
        <f t="shared" si="14"/>
        <v>7.8933333333333353</v>
      </c>
    </row>
    <row r="138" spans="1:7" x14ac:dyDescent="0.3">
      <c r="A138">
        <v>4</v>
      </c>
      <c r="B138">
        <v>59.2</v>
      </c>
      <c r="C138">
        <v>4</v>
      </c>
      <c r="D138">
        <v>2.7</v>
      </c>
      <c r="E138">
        <f t="shared" si="13"/>
        <v>236.8</v>
      </c>
      <c r="F138">
        <f t="shared" si="12"/>
        <v>8770.3703703703704</v>
      </c>
      <c r="G138">
        <f t="shared" si="14"/>
        <v>8.7703703703703706</v>
      </c>
    </row>
    <row r="139" spans="1:7" x14ac:dyDescent="0.3">
      <c r="A139">
        <v>3</v>
      </c>
      <c r="B139">
        <v>59.2</v>
      </c>
      <c r="C139">
        <v>4</v>
      </c>
      <c r="D139">
        <v>1.5</v>
      </c>
      <c r="E139">
        <f t="shared" si="13"/>
        <v>236.8</v>
      </c>
      <c r="F139">
        <f t="shared" si="12"/>
        <v>15786.666666666666</v>
      </c>
      <c r="G139">
        <f t="shared" si="14"/>
        <v>15.786666666666667</v>
      </c>
    </row>
    <row r="140" spans="1:7" x14ac:dyDescent="0.3">
      <c r="A140">
        <v>2</v>
      </c>
      <c r="B140">
        <v>59.2</v>
      </c>
      <c r="C140">
        <v>2</v>
      </c>
      <c r="D140">
        <v>0.9</v>
      </c>
      <c r="E140">
        <f t="shared" si="13"/>
        <v>118.4</v>
      </c>
      <c r="F140">
        <f t="shared" si="12"/>
        <v>13155.555555555555</v>
      </c>
      <c r="G140">
        <f t="shared" si="14"/>
        <v>13.155555555555555</v>
      </c>
    </row>
    <row r="141" spans="1:7" x14ac:dyDescent="0.3">
      <c r="A141">
        <v>1</v>
      </c>
      <c r="B141">
        <v>59.2</v>
      </c>
      <c r="C141">
        <v>2</v>
      </c>
      <c r="D141">
        <v>0.5</v>
      </c>
      <c r="E141">
        <f t="shared" si="13"/>
        <v>118.4</v>
      </c>
      <c r="F141">
        <f t="shared" si="12"/>
        <v>23680</v>
      </c>
      <c r="G141">
        <f t="shared" si="14"/>
        <v>23.68</v>
      </c>
    </row>
    <row r="144" spans="1:7" x14ac:dyDescent="0.3">
      <c r="C144" s="12" t="s">
        <v>38</v>
      </c>
    </row>
    <row r="145" spans="1:7" x14ac:dyDescent="0.3">
      <c r="C145" s="12" t="s">
        <v>39</v>
      </c>
    </row>
    <row r="146" spans="1:7" x14ac:dyDescent="0.3">
      <c r="B146" t="s">
        <v>26</v>
      </c>
      <c r="C146" t="s">
        <v>27</v>
      </c>
      <c r="D146" t="s">
        <v>28</v>
      </c>
      <c r="E146" t="s">
        <v>29</v>
      </c>
      <c r="G146" t="s">
        <v>30</v>
      </c>
    </row>
    <row r="147" spans="1:7" x14ac:dyDescent="0.3">
      <c r="A147">
        <v>1</v>
      </c>
      <c r="B147">
        <v>78.599999999999994</v>
      </c>
      <c r="C147">
        <v>41</v>
      </c>
      <c r="D147">
        <v>0.5</v>
      </c>
      <c r="E147">
        <f>B147*C147</f>
        <v>3222.6</v>
      </c>
      <c r="F147">
        <f t="shared" ref="F147:F169" si="15">100*E147/D147</f>
        <v>644520</v>
      </c>
      <c r="G147">
        <f>F147*0.001</f>
        <v>644.52</v>
      </c>
    </row>
    <row r="148" spans="1:7" x14ac:dyDescent="0.3">
      <c r="A148">
        <v>2</v>
      </c>
      <c r="B148">
        <v>78.599999999999994</v>
      </c>
      <c r="C148">
        <v>42</v>
      </c>
      <c r="D148">
        <v>0.9</v>
      </c>
      <c r="E148">
        <f t="shared" ref="E148:E169" si="16">B148*C148</f>
        <v>3301.2</v>
      </c>
      <c r="F148">
        <f t="shared" si="15"/>
        <v>366800</v>
      </c>
      <c r="G148">
        <f t="shared" ref="G148:G169" si="17">F148*0.001</f>
        <v>366.8</v>
      </c>
    </row>
    <row r="149" spans="1:7" x14ac:dyDescent="0.3">
      <c r="A149">
        <v>3</v>
      </c>
      <c r="B149">
        <v>78.599999999999994</v>
      </c>
      <c r="C149">
        <v>46</v>
      </c>
      <c r="D149">
        <v>1.5</v>
      </c>
      <c r="E149">
        <f t="shared" si="16"/>
        <v>3615.6</v>
      </c>
      <c r="F149">
        <f t="shared" si="15"/>
        <v>241040</v>
      </c>
      <c r="G149">
        <f t="shared" si="17"/>
        <v>241.04</v>
      </c>
    </row>
    <row r="150" spans="1:7" x14ac:dyDescent="0.3">
      <c r="A150">
        <v>4</v>
      </c>
      <c r="B150">
        <v>78.599999999999994</v>
      </c>
      <c r="C150">
        <v>51</v>
      </c>
      <c r="D150">
        <v>2.7</v>
      </c>
      <c r="E150">
        <f t="shared" si="16"/>
        <v>4008.6</v>
      </c>
      <c r="F150">
        <f t="shared" si="15"/>
        <v>148466.66666666666</v>
      </c>
      <c r="G150">
        <f t="shared" si="17"/>
        <v>148.46666666666667</v>
      </c>
    </row>
    <row r="151" spans="1:7" x14ac:dyDescent="0.3">
      <c r="A151">
        <v>5</v>
      </c>
      <c r="B151">
        <v>78.599999999999994</v>
      </c>
      <c r="C151">
        <v>50</v>
      </c>
      <c r="D151">
        <v>4.5</v>
      </c>
      <c r="E151">
        <f t="shared" si="16"/>
        <v>3929.9999999999995</v>
      </c>
      <c r="F151">
        <f t="shared" si="15"/>
        <v>87333.333333333314</v>
      </c>
      <c r="G151">
        <f t="shared" si="17"/>
        <v>87.333333333333314</v>
      </c>
    </row>
    <row r="152" spans="1:7" x14ac:dyDescent="0.3">
      <c r="A152">
        <v>6</v>
      </c>
      <c r="B152">
        <v>78.599999999999994</v>
      </c>
      <c r="C152">
        <v>52</v>
      </c>
      <c r="D152">
        <v>8.1</v>
      </c>
      <c r="E152">
        <f t="shared" si="16"/>
        <v>4087.2</v>
      </c>
      <c r="F152">
        <f t="shared" si="15"/>
        <v>50459.259259259263</v>
      </c>
      <c r="G152">
        <f t="shared" si="17"/>
        <v>50.459259259259262</v>
      </c>
    </row>
    <row r="153" spans="1:7" x14ac:dyDescent="0.3">
      <c r="A153">
        <v>7</v>
      </c>
      <c r="B153">
        <v>78.599999999999994</v>
      </c>
      <c r="C153">
        <v>35</v>
      </c>
      <c r="D153">
        <v>13.5</v>
      </c>
      <c r="E153">
        <f t="shared" si="16"/>
        <v>2751</v>
      </c>
      <c r="F153">
        <f t="shared" si="15"/>
        <v>20377.777777777777</v>
      </c>
      <c r="G153">
        <f t="shared" si="17"/>
        <v>20.377777777777776</v>
      </c>
    </row>
    <row r="154" spans="1:7" x14ac:dyDescent="0.3">
      <c r="A154">
        <v>8</v>
      </c>
      <c r="B154">
        <v>78.599999999999994</v>
      </c>
      <c r="C154">
        <v>22</v>
      </c>
      <c r="D154">
        <v>24.3</v>
      </c>
      <c r="E154">
        <f t="shared" si="16"/>
        <v>1729.1999999999998</v>
      </c>
      <c r="F154">
        <f t="shared" si="15"/>
        <v>7116.0493827160481</v>
      </c>
      <c r="G154">
        <f t="shared" si="17"/>
        <v>7.1160493827160485</v>
      </c>
    </row>
    <row r="155" spans="1:7" x14ac:dyDescent="0.3">
      <c r="A155">
        <v>9</v>
      </c>
      <c r="B155">
        <v>78.599999999999994</v>
      </c>
      <c r="C155">
        <v>12</v>
      </c>
      <c r="D155">
        <v>40.5</v>
      </c>
      <c r="E155">
        <f t="shared" si="16"/>
        <v>943.19999999999993</v>
      </c>
      <c r="F155">
        <f t="shared" si="15"/>
        <v>2328.8888888888887</v>
      </c>
      <c r="G155">
        <f t="shared" si="17"/>
        <v>2.3288888888888888</v>
      </c>
    </row>
    <row r="156" spans="1:7" x14ac:dyDescent="0.3">
      <c r="A156">
        <v>10</v>
      </c>
      <c r="B156">
        <v>78.599999999999994</v>
      </c>
      <c r="C156">
        <v>6</v>
      </c>
      <c r="D156">
        <v>72.900000000000006</v>
      </c>
      <c r="E156">
        <f t="shared" si="16"/>
        <v>471.59999999999997</v>
      </c>
      <c r="F156">
        <f t="shared" si="15"/>
        <v>646.91358024691351</v>
      </c>
      <c r="G156">
        <f t="shared" si="17"/>
        <v>0.64691358024691348</v>
      </c>
    </row>
    <row r="157" spans="1:7" x14ac:dyDescent="0.3">
      <c r="A157">
        <v>11</v>
      </c>
      <c r="B157">
        <v>78.599999999999994</v>
      </c>
      <c r="C157">
        <v>5</v>
      </c>
      <c r="D157">
        <v>121.5</v>
      </c>
      <c r="E157">
        <f t="shared" si="16"/>
        <v>393</v>
      </c>
      <c r="F157">
        <f t="shared" si="15"/>
        <v>323.45679012345681</v>
      </c>
      <c r="G157">
        <f t="shared" si="17"/>
        <v>0.32345679012345679</v>
      </c>
    </row>
    <row r="158" spans="1:7" x14ac:dyDescent="0.3">
      <c r="A158">
        <v>12</v>
      </c>
      <c r="B158">
        <v>78.599999999999994</v>
      </c>
      <c r="C158">
        <v>4</v>
      </c>
      <c r="D158">
        <v>218.7</v>
      </c>
      <c r="E158">
        <f t="shared" si="16"/>
        <v>314.39999999999998</v>
      </c>
      <c r="F158">
        <f t="shared" si="15"/>
        <v>143.75857338820302</v>
      </c>
      <c r="G158">
        <f t="shared" si="17"/>
        <v>0.14375857338820303</v>
      </c>
    </row>
    <row r="159" spans="1:7" x14ac:dyDescent="0.3">
      <c r="A159">
        <v>11</v>
      </c>
      <c r="B159">
        <v>78.599999999999994</v>
      </c>
      <c r="C159">
        <v>3</v>
      </c>
      <c r="D159">
        <v>121.5</v>
      </c>
      <c r="E159">
        <f t="shared" si="16"/>
        <v>235.79999999999998</v>
      </c>
      <c r="F159">
        <f t="shared" si="15"/>
        <v>194.07407407407408</v>
      </c>
      <c r="G159">
        <f t="shared" si="17"/>
        <v>0.19407407407407409</v>
      </c>
    </row>
    <row r="160" spans="1:7" x14ac:dyDescent="0.3">
      <c r="A160">
        <v>10</v>
      </c>
      <c r="B160">
        <v>78.599999999999994</v>
      </c>
      <c r="C160">
        <v>3</v>
      </c>
      <c r="D160">
        <v>72.900000000000006</v>
      </c>
      <c r="E160">
        <f t="shared" si="16"/>
        <v>235.79999999999998</v>
      </c>
      <c r="F160">
        <f t="shared" si="15"/>
        <v>323.45679012345676</v>
      </c>
      <c r="G160">
        <f t="shared" si="17"/>
        <v>0.32345679012345674</v>
      </c>
    </row>
    <row r="161" spans="1:7" x14ac:dyDescent="0.3">
      <c r="A161">
        <v>9</v>
      </c>
      <c r="B161">
        <v>78.599999999999994</v>
      </c>
      <c r="C161">
        <v>4</v>
      </c>
      <c r="D161">
        <v>40.5</v>
      </c>
      <c r="E161">
        <f t="shared" si="16"/>
        <v>314.39999999999998</v>
      </c>
      <c r="F161">
        <f t="shared" si="15"/>
        <v>776.29629629629619</v>
      </c>
      <c r="G161">
        <f t="shared" si="17"/>
        <v>0.77629629629629626</v>
      </c>
    </row>
    <row r="162" spans="1:7" x14ac:dyDescent="0.3">
      <c r="A162">
        <v>8</v>
      </c>
      <c r="B162">
        <v>78.599999999999994</v>
      </c>
      <c r="C162">
        <v>8</v>
      </c>
      <c r="D162">
        <v>24.3</v>
      </c>
      <c r="E162">
        <f t="shared" si="16"/>
        <v>628.79999999999995</v>
      </c>
      <c r="F162">
        <f t="shared" si="15"/>
        <v>2587.654320987654</v>
      </c>
      <c r="G162">
        <f t="shared" si="17"/>
        <v>2.5876543209876539</v>
      </c>
    </row>
    <row r="163" spans="1:7" x14ac:dyDescent="0.3">
      <c r="A163">
        <v>7</v>
      </c>
      <c r="B163">
        <v>78.599999999999994</v>
      </c>
      <c r="C163">
        <v>20</v>
      </c>
      <c r="D163">
        <v>13.5</v>
      </c>
      <c r="E163">
        <f t="shared" si="16"/>
        <v>1572</v>
      </c>
      <c r="F163">
        <f t="shared" si="15"/>
        <v>11644.444444444445</v>
      </c>
      <c r="G163">
        <f t="shared" si="17"/>
        <v>11.644444444444446</v>
      </c>
    </row>
    <row r="164" spans="1:7" x14ac:dyDescent="0.3">
      <c r="A164">
        <v>6</v>
      </c>
      <c r="B164">
        <v>78.599999999999994</v>
      </c>
      <c r="C164">
        <v>28</v>
      </c>
      <c r="D164">
        <v>8.1</v>
      </c>
      <c r="E164">
        <f t="shared" si="16"/>
        <v>2200.7999999999997</v>
      </c>
      <c r="F164">
        <f t="shared" si="15"/>
        <v>27170.370370370369</v>
      </c>
      <c r="G164">
        <f t="shared" si="17"/>
        <v>27.170370370370371</v>
      </c>
    </row>
    <row r="165" spans="1:7" x14ac:dyDescent="0.3">
      <c r="A165">
        <v>5</v>
      </c>
      <c r="B165">
        <v>78.599999999999994</v>
      </c>
      <c r="C165">
        <v>35</v>
      </c>
      <c r="D165">
        <v>4.5</v>
      </c>
      <c r="E165">
        <f t="shared" si="16"/>
        <v>2751</v>
      </c>
      <c r="F165">
        <f t="shared" si="15"/>
        <v>61133.333333333336</v>
      </c>
      <c r="G165">
        <f t="shared" si="17"/>
        <v>61.13333333333334</v>
      </c>
    </row>
    <row r="166" spans="1:7" x14ac:dyDescent="0.3">
      <c r="A166">
        <v>4</v>
      </c>
      <c r="B166">
        <v>78.599999999999994</v>
      </c>
      <c r="C166">
        <v>40</v>
      </c>
      <c r="D166">
        <v>2.7</v>
      </c>
      <c r="E166">
        <f t="shared" si="16"/>
        <v>3144</v>
      </c>
      <c r="F166">
        <f t="shared" si="15"/>
        <v>116444.44444444444</v>
      </c>
      <c r="G166">
        <f t="shared" si="17"/>
        <v>116.44444444444444</v>
      </c>
    </row>
    <row r="167" spans="1:7" x14ac:dyDescent="0.3">
      <c r="A167">
        <v>3</v>
      </c>
      <c r="B167">
        <v>78.599999999999994</v>
      </c>
      <c r="C167">
        <v>39</v>
      </c>
      <c r="D167">
        <v>1.5</v>
      </c>
      <c r="E167">
        <f t="shared" si="16"/>
        <v>3065.3999999999996</v>
      </c>
      <c r="F167">
        <f t="shared" si="15"/>
        <v>204359.99999999997</v>
      </c>
      <c r="G167">
        <f t="shared" si="17"/>
        <v>204.35999999999999</v>
      </c>
    </row>
    <row r="168" spans="1:7" x14ac:dyDescent="0.3">
      <c r="A168">
        <v>2</v>
      </c>
      <c r="B168">
        <v>78.599999999999994</v>
      </c>
      <c r="C168">
        <v>35</v>
      </c>
      <c r="D168">
        <v>0.9</v>
      </c>
      <c r="E168">
        <f t="shared" si="16"/>
        <v>2751</v>
      </c>
      <c r="F168">
        <f t="shared" si="15"/>
        <v>305666.66666666669</v>
      </c>
      <c r="G168">
        <f t="shared" si="17"/>
        <v>305.66666666666669</v>
      </c>
    </row>
    <row r="169" spans="1:7" x14ac:dyDescent="0.3">
      <c r="A169">
        <v>1</v>
      </c>
      <c r="B169">
        <v>78.599999999999994</v>
      </c>
      <c r="C169">
        <v>31</v>
      </c>
      <c r="D169">
        <v>0.5</v>
      </c>
      <c r="E169">
        <f t="shared" si="16"/>
        <v>2436.6</v>
      </c>
      <c r="F169">
        <f t="shared" si="15"/>
        <v>487320</v>
      </c>
      <c r="G169">
        <f t="shared" si="17"/>
        <v>487.32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0"/>
  <sheetViews>
    <sheetView workbookViewId="0">
      <selection activeCell="N3" sqref="N3"/>
    </sheetView>
  </sheetViews>
  <sheetFormatPr defaultRowHeight="14.4" x14ac:dyDescent="0.3"/>
  <cols>
    <col min="15" max="15" width="18.44140625" customWidth="1"/>
  </cols>
  <sheetData>
    <row r="1" spans="2:19" x14ac:dyDescent="0.3">
      <c r="O1" t="s">
        <v>47</v>
      </c>
    </row>
    <row r="2" spans="2:19" x14ac:dyDescent="0.3">
      <c r="B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40</v>
      </c>
      <c r="R2" t="s">
        <v>53</v>
      </c>
      <c r="S2" t="s">
        <v>54</v>
      </c>
    </row>
    <row r="3" spans="2:19" x14ac:dyDescent="0.3">
      <c r="B3">
        <v>1</v>
      </c>
      <c r="C3">
        <v>9.1999999999999993</v>
      </c>
      <c r="E3">
        <v>9.7100000000000009</v>
      </c>
      <c r="F3">
        <v>9.3800000000000008</v>
      </c>
      <c r="G3">
        <v>9.51</v>
      </c>
      <c r="H3">
        <v>9.19</v>
      </c>
      <c r="I3">
        <v>9.58</v>
      </c>
      <c r="J3">
        <v>9.91</v>
      </c>
      <c r="L3" s="8">
        <f t="shared" ref="L3:L8" si="0">AVERAGE(C3:J3)</f>
        <v>9.4971428571428564</v>
      </c>
      <c r="M3" s="8">
        <f t="shared" ref="M3:M8" si="1">_xlfn.STDEV.S(C3:J3)</f>
        <v>0.26430501859999372</v>
      </c>
      <c r="N3">
        <f t="shared" ref="N3:N8" si="2">L3/1000</f>
        <v>9.4971428571428568E-3</v>
      </c>
      <c r="O3" s="19">
        <f t="shared" ref="O3:O8" si="3">1.109*15*9.8/(N3*N3)</f>
        <v>1807436.0465621431</v>
      </c>
      <c r="P3">
        <f t="shared" ref="P3:P8" si="4">O3/1000</f>
        <v>1807.4360465621432</v>
      </c>
      <c r="Q3" s="8">
        <f>_xlfn.STDEV.S(P3:P4)</f>
        <v>1.9246293262196215</v>
      </c>
      <c r="R3">
        <v>4.47</v>
      </c>
      <c r="S3">
        <v>74</v>
      </c>
    </row>
    <row r="4" spans="2:19" x14ac:dyDescent="0.3">
      <c r="B4">
        <v>1</v>
      </c>
      <c r="C4">
        <v>9.5399999999999991</v>
      </c>
      <c r="D4">
        <v>9.34</v>
      </c>
      <c r="E4">
        <v>9.3000000000000007</v>
      </c>
      <c r="F4">
        <v>9.4700000000000006</v>
      </c>
      <c r="G4">
        <v>9.74</v>
      </c>
      <c r="H4">
        <v>9.68</v>
      </c>
      <c r="I4">
        <v>9.7100000000000009</v>
      </c>
      <c r="J4">
        <v>9.23</v>
      </c>
      <c r="L4" s="8">
        <v>9.49</v>
      </c>
      <c r="M4" s="8">
        <f t="shared" si="1"/>
        <v>0.1982377720963244</v>
      </c>
      <c r="N4">
        <f t="shared" si="2"/>
        <v>9.4900000000000002E-3</v>
      </c>
      <c r="O4" s="19">
        <f t="shared" si="3"/>
        <v>1810157.8834578241</v>
      </c>
      <c r="P4">
        <f t="shared" si="4"/>
        <v>1810.157883457824</v>
      </c>
    </row>
    <row r="5" spans="2:19" x14ac:dyDescent="0.3">
      <c r="B5">
        <v>2</v>
      </c>
      <c r="C5">
        <v>9.8699999999999992</v>
      </c>
      <c r="D5">
        <v>9.81</v>
      </c>
      <c r="E5">
        <v>9.7799999999999994</v>
      </c>
      <c r="F5">
        <v>9.57</v>
      </c>
      <c r="G5">
        <v>9.44</v>
      </c>
      <c r="H5">
        <v>9.64</v>
      </c>
      <c r="L5" s="8">
        <f>AVERAGE(C5:J5)</f>
        <v>9.6850000000000005</v>
      </c>
      <c r="M5" s="8">
        <f t="shared" si="1"/>
        <v>0.16379865689315029</v>
      </c>
      <c r="N5">
        <f t="shared" si="2"/>
        <v>9.6850000000000009E-3</v>
      </c>
      <c r="O5" s="19">
        <f t="shared" si="3"/>
        <v>1737999.4344302947</v>
      </c>
      <c r="P5">
        <f t="shared" si="4"/>
        <v>1737.9994344302947</v>
      </c>
      <c r="Q5" s="8"/>
      <c r="R5">
        <v>4.51</v>
      </c>
      <c r="S5">
        <v>83</v>
      </c>
    </row>
    <row r="6" spans="2:19" x14ac:dyDescent="0.3">
      <c r="B6">
        <v>2</v>
      </c>
      <c r="C6">
        <v>9.91</v>
      </c>
      <c r="D6">
        <v>9.76</v>
      </c>
      <c r="E6">
        <v>9.67</v>
      </c>
      <c r="F6">
        <v>9.5399999999999991</v>
      </c>
      <c r="G6">
        <v>9.81</v>
      </c>
      <c r="H6">
        <v>9.7799999999999994</v>
      </c>
      <c r="I6">
        <v>9.7799999999999994</v>
      </c>
      <c r="J6">
        <v>9.7100000000000009</v>
      </c>
      <c r="L6" s="8">
        <f t="shared" si="0"/>
        <v>9.745000000000001</v>
      </c>
      <c r="M6" s="8">
        <f t="shared" si="1"/>
        <v>0.10889050857234023</v>
      </c>
      <c r="N6">
        <f t="shared" si="2"/>
        <v>9.7450000000000002E-3</v>
      </c>
      <c r="O6" s="19">
        <f t="shared" si="3"/>
        <v>1716663.5821977616</v>
      </c>
      <c r="P6">
        <f t="shared" si="4"/>
        <v>1716.6635821977616</v>
      </c>
      <c r="R6">
        <v>4.53</v>
      </c>
    </row>
    <row r="7" spans="2:19" x14ac:dyDescent="0.3">
      <c r="B7">
        <v>3</v>
      </c>
      <c r="C7">
        <v>9.64</v>
      </c>
      <c r="D7">
        <v>9.4499999999999993</v>
      </c>
      <c r="E7">
        <v>9.17</v>
      </c>
      <c r="F7">
        <v>9.85</v>
      </c>
      <c r="G7">
        <v>9.64</v>
      </c>
      <c r="H7">
        <v>9.8800000000000008</v>
      </c>
      <c r="I7">
        <v>9.51</v>
      </c>
      <c r="J7">
        <v>9.7799999999999994</v>
      </c>
      <c r="L7" s="8">
        <f t="shared" si="0"/>
        <v>9.6150000000000002</v>
      </c>
      <c r="M7" s="8">
        <f t="shared" si="1"/>
        <v>0.23609925273676155</v>
      </c>
      <c r="N7">
        <f t="shared" si="2"/>
        <v>9.6150000000000003E-3</v>
      </c>
      <c r="O7" s="19">
        <f t="shared" si="3"/>
        <v>1763397.8370055237</v>
      </c>
      <c r="P7">
        <f t="shared" si="4"/>
        <v>1763.3978370055238</v>
      </c>
      <c r="Q7" s="8"/>
      <c r="R7">
        <v>4.51</v>
      </c>
      <c r="S7">
        <v>89</v>
      </c>
    </row>
    <row r="8" spans="2:19" x14ac:dyDescent="0.3">
      <c r="B8">
        <v>3</v>
      </c>
      <c r="C8">
        <v>9.84</v>
      </c>
      <c r="D8">
        <v>9.85</v>
      </c>
      <c r="E8">
        <v>9.34</v>
      </c>
      <c r="F8">
        <v>9.41</v>
      </c>
      <c r="G8">
        <v>9.68</v>
      </c>
      <c r="J8">
        <v>9.27</v>
      </c>
      <c r="L8" s="8">
        <f t="shared" si="0"/>
        <v>9.5649999999999995</v>
      </c>
      <c r="M8" s="8">
        <f t="shared" si="1"/>
        <v>0.25758493744782512</v>
      </c>
      <c r="N8">
        <f t="shared" si="2"/>
        <v>9.5649999999999989E-3</v>
      </c>
      <c r="O8" s="19">
        <f t="shared" si="3"/>
        <v>1781881.9647887503</v>
      </c>
      <c r="P8">
        <f t="shared" si="4"/>
        <v>1781.8819647887503</v>
      </c>
      <c r="R8">
        <v>4.5199999999999996</v>
      </c>
    </row>
    <row r="10" spans="2:19" x14ac:dyDescent="0.3">
      <c r="G10" t="s">
        <v>40</v>
      </c>
    </row>
    <row r="11" spans="2:19" x14ac:dyDescent="0.3">
      <c r="D11" t="s">
        <v>41</v>
      </c>
      <c r="F11" t="s">
        <v>42</v>
      </c>
      <c r="G11">
        <v>1807.4360465621432</v>
      </c>
      <c r="H11" s="8">
        <f>100*M3/L3</f>
        <v>2.7829950815282132</v>
      </c>
    </row>
    <row r="12" spans="2:19" x14ac:dyDescent="0.3">
      <c r="D12" t="s">
        <v>43</v>
      </c>
      <c r="F12" t="s">
        <v>44</v>
      </c>
      <c r="G12">
        <v>1737.9994344302947</v>
      </c>
      <c r="H12" s="8">
        <f>100*M5/L5</f>
        <v>1.6912612998776486</v>
      </c>
    </row>
    <row r="13" spans="2:19" x14ac:dyDescent="0.3">
      <c r="D13" t="s">
        <v>45</v>
      </c>
      <c r="F13" t="s">
        <v>46</v>
      </c>
      <c r="G13">
        <v>1763.3978370055238</v>
      </c>
      <c r="H13" s="8">
        <f>100*M7/L7</f>
        <v>2.4555304496803072</v>
      </c>
    </row>
    <row r="14" spans="2:19" x14ac:dyDescent="0.3">
      <c r="F14">
        <v>1</v>
      </c>
      <c r="G14">
        <v>3268.3755971493465</v>
      </c>
      <c r="H14" s="8" t="e">
        <f>100*#REF!/#REF!</f>
        <v>#REF!</v>
      </c>
    </row>
    <row r="15" spans="2:19" x14ac:dyDescent="0.3">
      <c r="F15">
        <v>2</v>
      </c>
      <c r="G15">
        <v>3946.0693209013375</v>
      </c>
      <c r="H15" s="8" t="e">
        <f>100*#REF!/#REF!</f>
        <v>#REF!</v>
      </c>
    </row>
    <row r="16" spans="2:19" x14ac:dyDescent="0.3">
      <c r="F16">
        <v>3</v>
      </c>
      <c r="G16">
        <v>5716.9759710474236</v>
      </c>
      <c r="H16" s="8" t="e">
        <f>100*#REF!/#REF!</f>
        <v>#REF!</v>
      </c>
    </row>
    <row r="18" spans="6:7" x14ac:dyDescent="0.3">
      <c r="F18">
        <v>1807.4360465621432</v>
      </c>
      <c r="G18">
        <v>3268.3755971493465</v>
      </c>
    </row>
    <row r="19" spans="6:7" x14ac:dyDescent="0.3">
      <c r="F19">
        <v>1737.9994344302947</v>
      </c>
      <c r="G19">
        <v>3946.0693209013375</v>
      </c>
    </row>
    <row r="20" spans="6:7" x14ac:dyDescent="0.3">
      <c r="F20">
        <v>1763.3978370055238</v>
      </c>
      <c r="G20">
        <v>5716.9759710474236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N26"/>
  <sheetViews>
    <sheetView workbookViewId="0">
      <selection activeCell="P30" sqref="P30"/>
    </sheetView>
  </sheetViews>
  <sheetFormatPr defaultRowHeight="14.4" x14ac:dyDescent="0.3"/>
  <sheetData>
    <row r="7" spans="5:10" x14ac:dyDescent="0.3">
      <c r="E7" s="20" t="s">
        <v>55</v>
      </c>
    </row>
    <row r="8" spans="5:10" x14ac:dyDescent="0.3">
      <c r="H8" t="s">
        <v>56</v>
      </c>
      <c r="I8" t="s">
        <v>49</v>
      </c>
    </row>
    <row r="9" spans="5:10" x14ac:dyDescent="0.3">
      <c r="E9">
        <v>1</v>
      </c>
      <c r="F9">
        <v>10.3</v>
      </c>
      <c r="G9">
        <v>0.36599999999999999</v>
      </c>
      <c r="H9">
        <f>(1-G11/F11)*100</f>
        <v>92.757281553398059</v>
      </c>
      <c r="I9" s="8">
        <f>AVERAGE(H7:H10)</f>
        <v>92.78248693054519</v>
      </c>
      <c r="J9" s="8"/>
    </row>
    <row r="10" spans="5:10" x14ac:dyDescent="0.3">
      <c r="E10">
        <v>1</v>
      </c>
      <c r="F10">
        <v>10.4</v>
      </c>
      <c r="G10">
        <v>0.748</v>
      </c>
      <c r="H10">
        <f t="shared" ref="H10:H15" si="0">(1-G10/F10)*100</f>
        <v>92.807692307692307</v>
      </c>
      <c r="I10" s="8"/>
      <c r="J10" s="8"/>
    </row>
    <row r="11" spans="5:10" x14ac:dyDescent="0.3">
      <c r="E11">
        <v>2</v>
      </c>
      <c r="F11">
        <v>10.3</v>
      </c>
      <c r="G11">
        <v>0.746</v>
      </c>
      <c r="H11">
        <f>(1-G9/F9)*100</f>
        <v>96.446601941747574</v>
      </c>
      <c r="I11" s="8">
        <f>AVERAGE(H11:H12)</f>
        <v>96.856328493809571</v>
      </c>
      <c r="J11" s="8"/>
    </row>
    <row r="12" spans="5:10" x14ac:dyDescent="0.3">
      <c r="E12">
        <v>2</v>
      </c>
      <c r="F12">
        <v>10.9</v>
      </c>
      <c r="G12">
        <v>0.29799999999999999</v>
      </c>
      <c r="H12">
        <f t="shared" si="0"/>
        <v>97.266055045871553</v>
      </c>
      <c r="I12" s="8"/>
      <c r="J12" s="8"/>
    </row>
    <row r="13" spans="5:10" x14ac:dyDescent="0.3">
      <c r="E13">
        <v>3</v>
      </c>
      <c r="F13">
        <v>10.8</v>
      </c>
      <c r="G13">
        <v>0.2</v>
      </c>
      <c r="H13">
        <f t="shared" si="0"/>
        <v>98.148148148148152</v>
      </c>
      <c r="I13" s="8">
        <f>AVERAGE(H13:H15)</f>
        <v>97.965964435383398</v>
      </c>
      <c r="J13" s="8"/>
    </row>
    <row r="14" spans="5:10" x14ac:dyDescent="0.3">
      <c r="E14">
        <v>3</v>
      </c>
      <c r="F14">
        <v>10.8</v>
      </c>
      <c r="G14">
        <v>0.246</v>
      </c>
      <c r="H14">
        <f t="shared" si="0"/>
        <v>97.722222222222229</v>
      </c>
      <c r="I14" s="8"/>
      <c r="J14" s="8"/>
    </row>
    <row r="15" spans="5:10" x14ac:dyDescent="0.3">
      <c r="E15">
        <v>3</v>
      </c>
      <c r="F15">
        <v>10.9</v>
      </c>
      <c r="G15">
        <v>0.215</v>
      </c>
      <c r="H15">
        <f t="shared" si="0"/>
        <v>98.027522935779814</v>
      </c>
      <c r="I15" s="8"/>
      <c r="J15" s="8"/>
    </row>
    <row r="18" spans="4:14" x14ac:dyDescent="0.3">
      <c r="D18">
        <v>6.7</v>
      </c>
      <c r="E18">
        <v>17.3</v>
      </c>
      <c r="F18" s="1">
        <v>1</v>
      </c>
      <c r="G18">
        <f t="shared" ref="G18:G26" si="1">E18-D18</f>
        <v>10.600000000000001</v>
      </c>
      <c r="H18">
        <v>0.1883</v>
      </c>
      <c r="I18">
        <f t="shared" ref="I18:I26" si="2">(1-H18/G18)*100</f>
        <v>98.223584905660374</v>
      </c>
      <c r="J18" s="21">
        <f>AVERAGE(I18:I20)</f>
        <v>97.96603700892949</v>
      </c>
      <c r="K18" s="8">
        <f>_xlfn.STDEV.S(I18:I20)</f>
        <v>0.23542952769289721</v>
      </c>
      <c r="M18" s="22">
        <f>J18</f>
        <v>97.96603700892949</v>
      </c>
      <c r="N18" s="6">
        <f>I9</f>
        <v>92.78248693054519</v>
      </c>
    </row>
    <row r="19" spans="4:14" x14ac:dyDescent="0.3">
      <c r="D19">
        <v>6.7</v>
      </c>
      <c r="E19">
        <v>17.2</v>
      </c>
      <c r="F19" s="1">
        <v>1</v>
      </c>
      <c r="G19">
        <f t="shared" si="1"/>
        <v>10.5</v>
      </c>
      <c r="H19">
        <v>0.23499999999999999</v>
      </c>
      <c r="I19">
        <f t="shared" si="2"/>
        <v>97.761904761904759</v>
      </c>
      <c r="M19" s="22">
        <f>J21</f>
        <v>93.849242816623516</v>
      </c>
      <c r="N19" s="6">
        <f>I11</f>
        <v>96.856328493809571</v>
      </c>
    </row>
    <row r="20" spans="4:14" x14ac:dyDescent="0.3">
      <c r="D20">
        <v>6.7</v>
      </c>
      <c r="E20">
        <v>17</v>
      </c>
      <c r="F20" s="1">
        <v>1</v>
      </c>
      <c r="G20">
        <f t="shared" si="1"/>
        <v>10.3</v>
      </c>
      <c r="H20">
        <v>0.215</v>
      </c>
      <c r="I20">
        <f t="shared" si="2"/>
        <v>97.912621359223309</v>
      </c>
      <c r="M20" s="22">
        <f>J24</f>
        <v>96.363865546218477</v>
      </c>
      <c r="N20" s="6">
        <f>I13</f>
        <v>97.965964435383398</v>
      </c>
    </row>
    <row r="21" spans="4:14" x14ac:dyDescent="0.3">
      <c r="D21">
        <v>6.7</v>
      </c>
      <c r="E21">
        <v>17.3</v>
      </c>
      <c r="F21" s="1">
        <v>2</v>
      </c>
      <c r="G21">
        <f t="shared" si="1"/>
        <v>10.600000000000001</v>
      </c>
      <c r="H21">
        <v>0.36299999999999999</v>
      </c>
      <c r="I21">
        <v>96.57</v>
      </c>
      <c r="J21" s="21">
        <f>AVERAGE(I21:I23)</f>
        <v>93.849242816623516</v>
      </c>
      <c r="K21" s="8">
        <f>_xlfn.STDEV.S(I21:I23)</f>
        <v>2.4131448165618958</v>
      </c>
    </row>
    <row r="22" spans="4:14" x14ac:dyDescent="0.3">
      <c r="D22">
        <v>6.7</v>
      </c>
      <c r="E22">
        <v>17.3</v>
      </c>
      <c r="F22" s="1">
        <v>2</v>
      </c>
      <c r="G22">
        <f t="shared" si="1"/>
        <v>10.600000000000001</v>
      </c>
      <c r="H22">
        <v>0.85140000000000005</v>
      </c>
      <c r="I22">
        <f t="shared" si="2"/>
        <v>91.967924528301893</v>
      </c>
      <c r="M22" s="8">
        <v>0.23542952769289721</v>
      </c>
      <c r="N22" s="8">
        <v>0.4</v>
      </c>
    </row>
    <row r="23" spans="4:14" x14ac:dyDescent="0.3">
      <c r="D23">
        <v>6.7</v>
      </c>
      <c r="E23">
        <v>16.899999999999999</v>
      </c>
      <c r="F23" s="1">
        <v>2</v>
      </c>
      <c r="G23">
        <f t="shared" si="1"/>
        <v>10.199999999999999</v>
      </c>
      <c r="H23">
        <v>0.71299999999999997</v>
      </c>
      <c r="I23">
        <f t="shared" si="2"/>
        <v>93.009803921568619</v>
      </c>
      <c r="M23" s="8">
        <v>0.3</v>
      </c>
      <c r="N23" s="8">
        <v>0.45</v>
      </c>
    </row>
    <row r="24" spans="4:14" x14ac:dyDescent="0.3">
      <c r="D24">
        <v>6.7</v>
      </c>
      <c r="E24">
        <v>17.3</v>
      </c>
      <c r="F24" s="1">
        <v>3</v>
      </c>
      <c r="G24">
        <f t="shared" si="1"/>
        <v>10.600000000000001</v>
      </c>
      <c r="H24">
        <v>0.20349999999999999</v>
      </c>
      <c r="J24" s="21">
        <f>AVERAGE(I24:I26)</f>
        <v>96.363865546218477</v>
      </c>
      <c r="K24" s="8">
        <f>_xlfn.STDEV.S(I24:I26)</f>
        <v>0.79188036727838484</v>
      </c>
      <c r="M24" s="8">
        <v>0.35</v>
      </c>
      <c r="N24" s="8">
        <v>0.21953430329280094</v>
      </c>
    </row>
    <row r="25" spans="4:14" x14ac:dyDescent="0.3">
      <c r="D25">
        <v>6.7</v>
      </c>
      <c r="E25">
        <v>17.2</v>
      </c>
      <c r="F25" s="1">
        <v>3</v>
      </c>
      <c r="G25">
        <f t="shared" si="1"/>
        <v>10.5</v>
      </c>
      <c r="H25">
        <v>0.32300000000000001</v>
      </c>
      <c r="I25">
        <f t="shared" si="2"/>
        <v>96.923809523809524</v>
      </c>
    </row>
    <row r="26" spans="4:14" x14ac:dyDescent="0.3">
      <c r="D26">
        <v>6.7</v>
      </c>
      <c r="E26">
        <v>16.899999999999999</v>
      </c>
      <c r="F26" s="1">
        <v>3</v>
      </c>
      <c r="G26">
        <f t="shared" si="1"/>
        <v>10.199999999999999</v>
      </c>
      <c r="H26">
        <v>0.42799999999999999</v>
      </c>
      <c r="I26">
        <f t="shared" si="2"/>
        <v>95.803921568627445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6"/>
  <sheetViews>
    <sheetView topLeftCell="A22" workbookViewId="0">
      <selection activeCell="N41" sqref="N41"/>
    </sheetView>
  </sheetViews>
  <sheetFormatPr defaultRowHeight="14.4" x14ac:dyDescent="0.3"/>
  <sheetData>
    <row r="2" spans="2:19" x14ac:dyDescent="0.3">
      <c r="O2" t="s">
        <v>47</v>
      </c>
    </row>
    <row r="3" spans="2:19" x14ac:dyDescent="0.3">
      <c r="B3" t="s">
        <v>48</v>
      </c>
      <c r="L3" t="s">
        <v>49</v>
      </c>
      <c r="M3" t="s">
        <v>50</v>
      </c>
      <c r="N3" t="s">
        <v>51</v>
      </c>
      <c r="O3" t="s">
        <v>52</v>
      </c>
      <c r="P3" t="s">
        <v>40</v>
      </c>
      <c r="R3" t="s">
        <v>53</v>
      </c>
      <c r="S3" t="s">
        <v>54</v>
      </c>
    </row>
    <row r="4" spans="2:19" x14ac:dyDescent="0.3">
      <c r="B4">
        <v>1</v>
      </c>
      <c r="C4">
        <v>9.1999999999999993</v>
      </c>
      <c r="E4">
        <v>9.7100000000000009</v>
      </c>
      <c r="F4">
        <v>9.3800000000000008</v>
      </c>
      <c r="G4">
        <v>9.51</v>
      </c>
      <c r="H4">
        <v>9.19</v>
      </c>
      <c r="I4">
        <v>9.58</v>
      </c>
      <c r="J4">
        <v>9.91</v>
      </c>
      <c r="L4" s="8">
        <f>AVERAGE(C4:J4)</f>
        <v>9.4971428571428564</v>
      </c>
      <c r="M4" s="8">
        <f>_xlfn.STDEV.S(C4:J4)</f>
        <v>0.26430501859999372</v>
      </c>
      <c r="N4">
        <f>L4/1000</f>
        <v>9.4971428571428568E-3</v>
      </c>
      <c r="O4" s="19">
        <f>1.109*0.015*9.8/(N4*N4)</f>
        <v>1807.4360465621435</v>
      </c>
      <c r="P4">
        <f t="shared" ref="P4:P9" si="0">O4/1000</f>
        <v>1.8074360465621435</v>
      </c>
      <c r="Q4" s="8">
        <f>_xlfn.STDEV.S(P4:P5)</f>
        <v>1.9246293262197422E-3</v>
      </c>
      <c r="R4">
        <v>4.47</v>
      </c>
      <c r="S4">
        <v>74</v>
      </c>
    </row>
    <row r="5" spans="2:19" x14ac:dyDescent="0.3">
      <c r="B5">
        <v>1</v>
      </c>
      <c r="C5">
        <v>9.5399999999999991</v>
      </c>
      <c r="D5">
        <v>9.34</v>
      </c>
      <c r="E5">
        <v>9.3000000000000007</v>
      </c>
      <c r="F5">
        <v>9.4700000000000006</v>
      </c>
      <c r="G5">
        <v>9.74</v>
      </c>
      <c r="H5">
        <v>9.68</v>
      </c>
      <c r="I5">
        <v>9.7100000000000009</v>
      </c>
      <c r="J5">
        <v>9.23</v>
      </c>
      <c r="L5" s="8">
        <v>9.49</v>
      </c>
      <c r="M5" s="8">
        <f t="shared" ref="M5:M9" si="1">_xlfn.STDEV.S(C5:J5)</f>
        <v>0.1982377720963244</v>
      </c>
      <c r="N5">
        <f t="shared" ref="N5:N9" si="2">L5/1000</f>
        <v>9.4900000000000002E-3</v>
      </c>
      <c r="O5" s="19">
        <f t="shared" ref="O5:O9" si="3">1.109*0.015*9.8/(N5*N5)</f>
        <v>1810.1578834578245</v>
      </c>
      <c r="P5">
        <f t="shared" si="0"/>
        <v>1.8101578834578245</v>
      </c>
    </row>
    <row r="6" spans="2:19" x14ac:dyDescent="0.3">
      <c r="B6">
        <v>2</v>
      </c>
      <c r="C6">
        <v>9.8699999999999992</v>
      </c>
      <c r="D6">
        <v>9.81</v>
      </c>
      <c r="E6">
        <v>9.7799999999999994</v>
      </c>
      <c r="F6">
        <v>9.57</v>
      </c>
      <c r="G6">
        <v>9.44</v>
      </c>
      <c r="H6">
        <v>9.64</v>
      </c>
      <c r="L6" s="8">
        <f>AVERAGE(C6:J6)</f>
        <v>9.6850000000000005</v>
      </c>
      <c r="M6" s="8">
        <f t="shared" si="1"/>
        <v>0.16379865689315029</v>
      </c>
      <c r="N6">
        <f t="shared" si="2"/>
        <v>9.6850000000000009E-3</v>
      </c>
      <c r="O6" s="19">
        <f t="shared" si="3"/>
        <v>1737.999434430295</v>
      </c>
      <c r="P6">
        <f t="shared" si="0"/>
        <v>1.7379994344302949</v>
      </c>
      <c r="Q6" s="8"/>
      <c r="R6">
        <v>4.51</v>
      </c>
      <c r="S6">
        <v>83</v>
      </c>
    </row>
    <row r="7" spans="2:19" x14ac:dyDescent="0.3">
      <c r="B7">
        <v>2</v>
      </c>
      <c r="C7">
        <v>9.91</v>
      </c>
      <c r="D7">
        <v>9.76</v>
      </c>
      <c r="E7">
        <v>9.67</v>
      </c>
      <c r="F7">
        <v>9.5399999999999991</v>
      </c>
      <c r="G7">
        <v>9.81</v>
      </c>
      <c r="H7">
        <v>9.7799999999999994</v>
      </c>
      <c r="I7">
        <v>9.7799999999999994</v>
      </c>
      <c r="J7">
        <v>9.7100000000000009</v>
      </c>
      <c r="L7" s="8">
        <f t="shared" ref="L7:L9" si="4">AVERAGE(C7:J7)</f>
        <v>9.745000000000001</v>
      </c>
      <c r="M7" s="8">
        <f t="shared" si="1"/>
        <v>0.10889050857234023</v>
      </c>
      <c r="N7">
        <f t="shared" si="2"/>
        <v>9.7450000000000002E-3</v>
      </c>
      <c r="O7" s="19">
        <f t="shared" si="3"/>
        <v>1716.663582197762</v>
      </c>
      <c r="P7">
        <f t="shared" si="0"/>
        <v>1.7166635821977621</v>
      </c>
      <c r="R7">
        <v>4.53</v>
      </c>
    </row>
    <row r="8" spans="2:19" x14ac:dyDescent="0.3">
      <c r="B8">
        <v>3</v>
      </c>
      <c r="C8">
        <v>9.64</v>
      </c>
      <c r="D8">
        <v>9.4499999999999993</v>
      </c>
      <c r="E8">
        <v>9.17</v>
      </c>
      <c r="F8">
        <v>9.85</v>
      </c>
      <c r="G8">
        <v>9.64</v>
      </c>
      <c r="H8">
        <v>9.8800000000000008</v>
      </c>
      <c r="I8">
        <v>9.51</v>
      </c>
      <c r="J8">
        <v>9.7799999999999994</v>
      </c>
      <c r="L8" s="8">
        <f t="shared" si="4"/>
        <v>9.6150000000000002</v>
      </c>
      <c r="M8" s="8">
        <f t="shared" si="1"/>
        <v>0.23609925273676155</v>
      </c>
      <c r="N8">
        <f t="shared" si="2"/>
        <v>9.6150000000000003E-3</v>
      </c>
      <c r="O8" s="19">
        <f t="shared" si="3"/>
        <v>1763.3978370055243</v>
      </c>
      <c r="P8">
        <f t="shared" si="0"/>
        <v>1.7633978370055243</v>
      </c>
      <c r="Q8" s="8"/>
      <c r="R8">
        <v>4.51</v>
      </c>
      <c r="S8">
        <v>89</v>
      </c>
    </row>
    <row r="9" spans="2:19" x14ac:dyDescent="0.3">
      <c r="B9">
        <v>3</v>
      </c>
      <c r="C9">
        <v>9.84</v>
      </c>
      <c r="D9">
        <v>9.85</v>
      </c>
      <c r="E9">
        <v>9.34</v>
      </c>
      <c r="F9">
        <v>9.41</v>
      </c>
      <c r="G9">
        <v>9.68</v>
      </c>
      <c r="J9">
        <v>9.27</v>
      </c>
      <c r="L9" s="8">
        <f t="shared" si="4"/>
        <v>9.5649999999999995</v>
      </c>
      <c r="M9" s="8">
        <f t="shared" si="1"/>
        <v>0.25758493744782512</v>
      </c>
      <c r="N9">
        <f t="shared" si="2"/>
        <v>9.5649999999999989E-3</v>
      </c>
      <c r="O9" s="19">
        <f t="shared" si="3"/>
        <v>1781.8819647887506</v>
      </c>
      <c r="P9">
        <f t="shared" si="0"/>
        <v>1.7818819647887505</v>
      </c>
      <c r="R9">
        <v>4.5199999999999996</v>
      </c>
    </row>
    <row r="11" spans="2:19" x14ac:dyDescent="0.3">
      <c r="B11" t="s">
        <v>48</v>
      </c>
      <c r="L11" t="s">
        <v>49</v>
      </c>
      <c r="M11" t="s">
        <v>50</v>
      </c>
      <c r="N11" t="s">
        <v>51</v>
      </c>
      <c r="O11" t="s">
        <v>52</v>
      </c>
      <c r="P11" t="s">
        <v>40</v>
      </c>
      <c r="R11" t="s">
        <v>53</v>
      </c>
      <c r="S11" t="s">
        <v>54</v>
      </c>
    </row>
    <row r="12" spans="2:19" x14ac:dyDescent="0.3">
      <c r="B12">
        <v>1</v>
      </c>
      <c r="C12">
        <v>9.1999999999999993</v>
      </c>
      <c r="E12">
        <v>9.7100000000000009</v>
      </c>
      <c r="F12">
        <v>9.3800000000000008</v>
      </c>
      <c r="G12">
        <v>9.51</v>
      </c>
      <c r="H12">
        <v>9.19</v>
      </c>
      <c r="I12">
        <v>9.58</v>
      </c>
      <c r="J12">
        <v>9.91</v>
      </c>
      <c r="L12" s="8">
        <f>AVERAGE(C12:J12)</f>
        <v>9.4971428571428564</v>
      </c>
      <c r="M12" s="8">
        <f>_xlfn.STDEV.S(C12:J12)</f>
        <v>0.26430501859999372</v>
      </c>
      <c r="N12">
        <f>C12/1000</f>
        <v>9.1999999999999998E-3</v>
      </c>
      <c r="O12" s="19">
        <f>1.109*0.015*9.8/(N12*N12)</f>
        <v>1926.0751417769379</v>
      </c>
      <c r="P12">
        <f t="shared" ref="P12:P18" si="5">O12/1000</f>
        <v>1.9260751417769379</v>
      </c>
      <c r="Q12" s="8">
        <f>_xlfn.STDEV.S(P12:P13)</f>
        <v>0.13930973737598115</v>
      </c>
      <c r="R12">
        <v>4.47</v>
      </c>
      <c r="S12">
        <v>74</v>
      </c>
    </row>
    <row r="13" spans="2:19" x14ac:dyDescent="0.3">
      <c r="B13">
        <v>1</v>
      </c>
      <c r="C13">
        <v>9.7100000000000009</v>
      </c>
      <c r="D13">
        <v>9.34</v>
      </c>
      <c r="E13">
        <v>9.3000000000000007</v>
      </c>
      <c r="F13">
        <v>9.4700000000000006</v>
      </c>
      <c r="G13">
        <v>9.74</v>
      </c>
      <c r="H13">
        <v>9.68</v>
      </c>
      <c r="I13">
        <v>9.7100000000000009</v>
      </c>
      <c r="J13">
        <v>9.23</v>
      </c>
      <c r="L13" s="8">
        <v>9.49</v>
      </c>
      <c r="M13" s="8">
        <f t="shared" ref="M13:M18" si="6">_xlfn.STDEV.S(C13:J13)</f>
        <v>0.21164323079857089</v>
      </c>
      <c r="N13">
        <f t="shared" ref="N13:N18" si="7">C13/1000</f>
        <v>9.7100000000000016E-3</v>
      </c>
      <c r="O13" s="19">
        <f t="shared" ref="O13:O18" si="8">1.109*0.015*9.8/(N13*N13)</f>
        <v>1729.0614218091914</v>
      </c>
      <c r="P13">
        <f t="shared" si="5"/>
        <v>1.7290614218091913</v>
      </c>
    </row>
    <row r="14" spans="2:19" x14ac:dyDescent="0.3">
      <c r="B14">
        <v>2</v>
      </c>
      <c r="C14">
        <v>9.3800000000000008</v>
      </c>
      <c r="D14">
        <v>9.81</v>
      </c>
      <c r="E14">
        <v>9.7799999999999994</v>
      </c>
      <c r="F14">
        <v>9.57</v>
      </c>
      <c r="G14">
        <v>9.44</v>
      </c>
      <c r="H14">
        <v>9.64</v>
      </c>
      <c r="L14" s="8">
        <f>AVERAGE(C14:J14)</f>
        <v>9.6033333333333335</v>
      </c>
      <c r="M14" s="8">
        <f t="shared" si="6"/>
        <v>0.17489044189625294</v>
      </c>
      <c r="N14">
        <f t="shared" si="7"/>
        <v>9.3800000000000012E-3</v>
      </c>
      <c r="O14" s="19">
        <f t="shared" si="8"/>
        <v>1852.8625529071062</v>
      </c>
      <c r="P14">
        <f t="shared" si="5"/>
        <v>1.8528625529071061</v>
      </c>
      <c r="Q14" s="8"/>
      <c r="R14">
        <v>4.51</v>
      </c>
      <c r="S14">
        <v>83</v>
      </c>
    </row>
    <row r="15" spans="2:19" x14ac:dyDescent="0.3">
      <c r="B15">
        <v>2</v>
      </c>
      <c r="C15">
        <v>9.51</v>
      </c>
      <c r="D15">
        <v>9.76</v>
      </c>
      <c r="E15">
        <v>9.67</v>
      </c>
      <c r="F15">
        <v>9.5399999999999991</v>
      </c>
      <c r="G15">
        <v>9.81</v>
      </c>
      <c r="H15">
        <v>9.7799999999999994</v>
      </c>
      <c r="I15">
        <v>9.7799999999999994</v>
      </c>
      <c r="J15">
        <v>9.7100000000000009</v>
      </c>
      <c r="L15" s="8">
        <f t="shared" ref="L15:L18" si="9">AVERAGE(C15:J15)</f>
        <v>9.6950000000000003</v>
      </c>
      <c r="M15" s="8">
        <f t="shared" si="6"/>
        <v>0.11401754250991394</v>
      </c>
      <c r="N15">
        <f t="shared" si="7"/>
        <v>9.5099999999999994E-3</v>
      </c>
      <c r="O15" s="19">
        <f t="shared" si="8"/>
        <v>1802.5521864748055</v>
      </c>
      <c r="P15">
        <f t="shared" si="5"/>
        <v>1.8025521864748055</v>
      </c>
      <c r="R15">
        <v>4.53</v>
      </c>
    </row>
    <row r="16" spans="2:19" x14ac:dyDescent="0.3">
      <c r="B16">
        <v>3</v>
      </c>
      <c r="C16">
        <v>9.19</v>
      </c>
      <c r="D16">
        <v>9.4499999999999993</v>
      </c>
      <c r="E16">
        <v>9.17</v>
      </c>
      <c r="F16">
        <v>9.85</v>
      </c>
      <c r="G16">
        <v>9.64</v>
      </c>
      <c r="H16">
        <v>9.8800000000000008</v>
      </c>
      <c r="I16">
        <v>9.51</v>
      </c>
      <c r="J16">
        <v>9.7799999999999994</v>
      </c>
      <c r="L16" s="8">
        <f t="shared" si="9"/>
        <v>9.5587500000000016</v>
      </c>
      <c r="M16" s="8">
        <f t="shared" si="6"/>
        <v>0.27900012800816332</v>
      </c>
      <c r="N16">
        <f t="shared" si="7"/>
        <v>9.1900000000000003E-3</v>
      </c>
      <c r="O16" s="19">
        <f t="shared" si="8"/>
        <v>1930.2690983836576</v>
      </c>
      <c r="P16">
        <f t="shared" si="5"/>
        <v>1.9302690983836577</v>
      </c>
      <c r="Q16" s="8"/>
      <c r="R16">
        <v>4.51</v>
      </c>
      <c r="S16">
        <v>89</v>
      </c>
    </row>
    <row r="17" spans="2:18" x14ac:dyDescent="0.3">
      <c r="B17">
        <v>3</v>
      </c>
      <c r="C17">
        <v>9.58</v>
      </c>
      <c r="D17">
        <v>9.85</v>
      </c>
      <c r="E17">
        <v>9.34</v>
      </c>
      <c r="F17">
        <v>9.41</v>
      </c>
      <c r="G17">
        <v>9.68</v>
      </c>
      <c r="J17">
        <v>9.27</v>
      </c>
      <c r="L17" s="8">
        <f t="shared" si="9"/>
        <v>9.5216666666666665</v>
      </c>
      <c r="M17" s="8">
        <f t="shared" si="6"/>
        <v>0.22139707917374757</v>
      </c>
      <c r="N17">
        <f t="shared" si="7"/>
        <v>9.58E-3</v>
      </c>
      <c r="O17" s="19">
        <f t="shared" si="8"/>
        <v>1776.3063271167755</v>
      </c>
      <c r="P17">
        <f t="shared" si="5"/>
        <v>1.7763063271167754</v>
      </c>
      <c r="R17">
        <v>4.5199999999999996</v>
      </c>
    </row>
    <row r="18" spans="2:18" x14ac:dyDescent="0.3">
      <c r="B18">
        <v>3</v>
      </c>
      <c r="C18">
        <v>9.91</v>
      </c>
      <c r="D18">
        <v>9.85</v>
      </c>
      <c r="E18">
        <v>9.34</v>
      </c>
      <c r="F18">
        <v>9.41</v>
      </c>
      <c r="G18">
        <v>9.68</v>
      </c>
      <c r="J18">
        <v>9.27</v>
      </c>
      <c r="L18" s="8">
        <f t="shared" si="9"/>
        <v>9.5766666666666662</v>
      </c>
      <c r="M18" s="8">
        <f t="shared" si="6"/>
        <v>0.27361773821641511</v>
      </c>
      <c r="N18">
        <f t="shared" si="7"/>
        <v>9.9100000000000004E-3</v>
      </c>
      <c r="O18" s="19">
        <f t="shared" si="8"/>
        <v>1659.9750937040835</v>
      </c>
      <c r="P18">
        <f t="shared" si="5"/>
        <v>1.6599750937040836</v>
      </c>
      <c r="R18">
        <v>5.52</v>
      </c>
    </row>
    <row r="20" spans="2:18" x14ac:dyDescent="0.3">
      <c r="O20" s="8">
        <f>AVERAGE(O12:O18)</f>
        <v>1811.0145460246511</v>
      </c>
    </row>
    <row r="21" spans="2:18" x14ac:dyDescent="0.3">
      <c r="O21">
        <f>_xlfn.STDEV.S(O12:O18)</f>
        <v>100.01445507869654</v>
      </c>
    </row>
    <row r="26" spans="2:18" x14ac:dyDescent="0.3">
      <c r="G26" t="s">
        <v>40</v>
      </c>
    </row>
    <row r="27" spans="2:18" x14ac:dyDescent="0.3">
      <c r="D27" t="s">
        <v>41</v>
      </c>
      <c r="F27" t="s">
        <v>42</v>
      </c>
      <c r="G27">
        <v>1807.4360465621432</v>
      </c>
      <c r="H27" s="8">
        <v>100</v>
      </c>
    </row>
    <row r="28" spans="2:18" x14ac:dyDescent="0.3">
      <c r="D28" t="s">
        <v>43</v>
      </c>
      <c r="F28" t="s">
        <v>44</v>
      </c>
      <c r="G28">
        <v>1737.9994344302947</v>
      </c>
      <c r="H28" s="8">
        <v>112</v>
      </c>
    </row>
    <row r="29" spans="2:18" x14ac:dyDescent="0.3">
      <c r="D29" t="s">
        <v>45</v>
      </c>
      <c r="F29" t="s">
        <v>46</v>
      </c>
      <c r="G29">
        <v>1763.3978370055238</v>
      </c>
      <c r="H29" s="8">
        <v>98</v>
      </c>
    </row>
    <row r="30" spans="2:18" x14ac:dyDescent="0.3">
      <c r="F30">
        <v>1</v>
      </c>
      <c r="G30">
        <v>3268.3755971493465</v>
      </c>
      <c r="H30" s="8">
        <v>101</v>
      </c>
    </row>
    <row r="31" spans="2:18" x14ac:dyDescent="0.3">
      <c r="F31">
        <v>2</v>
      </c>
      <c r="G31">
        <v>3946.0693209013375</v>
      </c>
      <c r="H31" s="8">
        <v>114</v>
      </c>
    </row>
    <row r="32" spans="2:18" x14ac:dyDescent="0.3">
      <c r="F32">
        <v>3</v>
      </c>
      <c r="G32">
        <v>5716.9759710474236</v>
      </c>
      <c r="H32" s="8">
        <v>105</v>
      </c>
    </row>
    <row r="34" spans="6:7" x14ac:dyDescent="0.3">
      <c r="F34">
        <v>1807.4360465621432</v>
      </c>
      <c r="G34">
        <v>3268.3755971493465</v>
      </c>
    </row>
    <row r="35" spans="6:7" x14ac:dyDescent="0.3">
      <c r="F35">
        <v>1737.9994344302947</v>
      </c>
      <c r="G35">
        <v>3946.0693209013375</v>
      </c>
    </row>
    <row r="36" spans="6:7" x14ac:dyDescent="0.3">
      <c r="F36">
        <v>1763.3978370055238</v>
      </c>
      <c r="G36">
        <v>5716.9759710474236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профилограмма рис. 4</vt:lpstr>
      <vt:lpstr>Растворимость белка</vt:lpstr>
      <vt:lpstr>Степень денатурации</vt:lpstr>
      <vt:lpstr>реология</vt:lpstr>
      <vt:lpstr>ПНС</vt:lpstr>
      <vt:lpstr>ВУС</vt:lpstr>
      <vt:lpstr>рис. 6 ПНС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k_ria</dc:creator>
  <cp:lastModifiedBy>k_ria</cp:lastModifiedBy>
  <dcterms:created xsi:type="dcterms:W3CDTF">2022-06-03T14:29:01Z</dcterms:created>
  <dcterms:modified xsi:type="dcterms:W3CDTF">2022-07-04T09:35:54Z</dcterms:modified>
</cp:coreProperties>
</file>