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татьи-опубликованные\не опубликованные\2024\СУБЛИМАЦИЯ\КАЛИНА\журнал ХИПП\"/>
    </mc:Choice>
  </mc:AlternateContent>
  <bookViews>
    <workbookView xWindow="0" yWindow="0" windowWidth="23040" windowHeight="8808" activeTab="1"/>
  </bookViews>
  <sheets>
    <sheet name="Клюква №1" sheetId="1" r:id="rId1"/>
    <sheet name="Калина" sheetId="4" r:id="rId2"/>
    <sheet name="Клюква №2" sheetId="5" r:id="rId3"/>
    <sheet name="Клубника" sheetId="8" r:id="rId4"/>
    <sheet name="Голубика1" sheetId="9" r:id="rId5"/>
    <sheet name="Клюква" sheetId="10" r:id="rId6"/>
    <sheet name="Пюре" sheetId="11" r:id="rId7"/>
  </sheets>
  <calcPr calcId="152511"/>
</workbook>
</file>

<file path=xl/calcChain.xml><?xml version="1.0" encoding="utf-8"?>
<calcChain xmlns="http://schemas.openxmlformats.org/spreadsheetml/2006/main">
  <c r="D39" i="4" l="1"/>
  <c r="D40" i="4"/>
  <c r="D41" i="4"/>
  <c r="D42" i="4"/>
  <c r="D43" i="4"/>
  <c r="D38" i="4"/>
  <c r="C39" i="4"/>
  <c r="C40" i="4"/>
  <c r="C41" i="4"/>
  <c r="C42" i="4"/>
  <c r="C43" i="4"/>
  <c r="C38" i="4"/>
  <c r="B45" i="4"/>
  <c r="B39" i="4"/>
  <c r="B40" i="4"/>
  <c r="B41" i="4"/>
  <c r="B42" i="4"/>
  <c r="B43" i="4"/>
  <c r="B44" i="4"/>
  <c r="B38" i="4"/>
  <c r="F6" i="4"/>
  <c r="H7" i="4" l="1"/>
  <c r="H3" i="4"/>
  <c r="H4" i="4"/>
  <c r="H5" i="4"/>
  <c r="H6" i="4"/>
  <c r="H2" i="4"/>
  <c r="H1" i="4"/>
  <c r="D29" i="4" s="1"/>
  <c r="I29" i="4" s="1"/>
  <c r="D33" i="4" l="1"/>
  <c r="I33" i="4" s="1"/>
  <c r="I47" i="4" s="1"/>
  <c r="D32" i="4"/>
  <c r="I32" i="4" s="1"/>
  <c r="I46" i="4" s="1"/>
  <c r="D31" i="4"/>
  <c r="I31" i="4" s="1"/>
  <c r="I45" i="4" s="1"/>
  <c r="D34" i="4"/>
  <c r="I34" i="4" s="1"/>
  <c r="I48" i="4" s="1"/>
  <c r="T1" i="4"/>
  <c r="U1" i="4" s="1"/>
  <c r="D30" i="4"/>
  <c r="I30" i="4" s="1"/>
  <c r="I44" i="4" s="1"/>
  <c r="T7" i="4"/>
  <c r="T6" i="4"/>
  <c r="U6" i="4" s="1"/>
  <c r="T3" i="4"/>
  <c r="U3" i="4" s="1"/>
  <c r="T4" i="4"/>
  <c r="U4" i="4" s="1"/>
  <c r="T2" i="4"/>
  <c r="U2" i="4" s="1"/>
  <c r="T5" i="4"/>
  <c r="U5" i="4" s="1"/>
  <c r="Q1" i="4"/>
  <c r="F2" i="4"/>
  <c r="C2" i="4"/>
  <c r="E3" i="4"/>
  <c r="C3" i="4"/>
  <c r="I49" i="4" l="1"/>
  <c r="M2" i="4"/>
  <c r="N2" i="4" s="1"/>
  <c r="J2" i="4"/>
  <c r="K2" i="4" s="1"/>
  <c r="P4" i="4"/>
  <c r="F4" i="4"/>
  <c r="F5" i="4"/>
  <c r="M6" i="4"/>
  <c r="N6" i="4" s="1"/>
  <c r="F1" i="4"/>
  <c r="C30" i="4" s="1"/>
  <c r="H30" i="4" s="1"/>
  <c r="H44" i="4" s="1"/>
  <c r="C4" i="4"/>
  <c r="C5" i="4"/>
  <c r="C6" i="4"/>
  <c r="C7" i="4"/>
  <c r="B35" i="4" s="1"/>
  <c r="G35" i="4" s="1"/>
  <c r="G49" i="4" s="1"/>
  <c r="C8" i="4"/>
  <c r="C1" i="4"/>
  <c r="B30" i="4" s="1"/>
  <c r="G30" i="4" s="1"/>
  <c r="G44" i="4" s="1"/>
  <c r="I40" i="4" l="1"/>
  <c r="I54" i="4"/>
  <c r="I57" i="4" s="1"/>
  <c r="B33" i="4"/>
  <c r="G33" i="4" s="1"/>
  <c r="G47" i="4" s="1"/>
  <c r="G51" i="4" s="1"/>
  <c r="C33" i="4"/>
  <c r="H33" i="4" s="1"/>
  <c r="H47" i="4" s="1"/>
  <c r="B36" i="4"/>
  <c r="G36" i="4" s="1"/>
  <c r="G50" i="4" s="1"/>
  <c r="B32" i="4"/>
  <c r="G32" i="4" s="1"/>
  <c r="G46" i="4" s="1"/>
  <c r="M3" i="4"/>
  <c r="N3" i="4" s="1"/>
  <c r="C32" i="4"/>
  <c r="H32" i="4" s="1"/>
  <c r="H46" i="4" s="1"/>
  <c r="H49" i="4" s="1"/>
  <c r="B31" i="4"/>
  <c r="G31" i="4" s="1"/>
  <c r="G45" i="4" s="1"/>
  <c r="M1" i="4"/>
  <c r="N1" i="4" s="1"/>
  <c r="C34" i="4"/>
  <c r="H34" i="4" s="1"/>
  <c r="H48" i="4" s="1"/>
  <c r="C29" i="4"/>
  <c r="H29" i="4" s="1"/>
  <c r="C31" i="4"/>
  <c r="H31" i="4" s="1"/>
  <c r="H45" i="4" s="1"/>
  <c r="B34" i="4"/>
  <c r="G34" i="4" s="1"/>
  <c r="G48" i="4" s="1"/>
  <c r="J7" i="4"/>
  <c r="K7" i="4" s="1"/>
  <c r="J6" i="4"/>
  <c r="K6" i="4" s="1"/>
  <c r="B29" i="4"/>
  <c r="G29" i="4" s="1"/>
  <c r="J1" i="4"/>
  <c r="K1" i="4" s="1"/>
  <c r="J5" i="4"/>
  <c r="K5" i="4" s="1"/>
  <c r="M5" i="4"/>
  <c r="N5" i="4" s="1"/>
  <c r="J4" i="4"/>
  <c r="K4" i="4" s="1"/>
  <c r="M4" i="4"/>
  <c r="N4" i="4" s="1"/>
  <c r="J3" i="4"/>
  <c r="K3" i="4" s="1"/>
  <c r="H54" i="4" l="1"/>
  <c r="H57" i="4" s="1"/>
  <c r="H40" i="4"/>
  <c r="G54" i="4"/>
  <c r="G57" i="4" s="1"/>
  <c r="G40" i="4"/>
</calcChain>
</file>

<file path=xl/sharedStrings.xml><?xml version="1.0" encoding="utf-8"?>
<sst xmlns="http://schemas.openxmlformats.org/spreadsheetml/2006/main" count="29" uniqueCount="12">
  <si>
    <t>исходный</t>
  </si>
  <si>
    <t>опыт В</t>
  </si>
  <si>
    <t>опыт Б</t>
  </si>
  <si>
    <t>опыт А</t>
  </si>
  <si>
    <t>А</t>
  </si>
  <si>
    <t>В</t>
  </si>
  <si>
    <t>Б</t>
  </si>
  <si>
    <t>B</t>
  </si>
  <si>
    <t>RMSE</t>
  </si>
  <si>
    <t>Сумма</t>
  </si>
  <si>
    <t>Х2</t>
  </si>
  <si>
    <t>CRV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</si>
</sst>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1" fillId="0" borderId="0" xfId="0" applyFon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Клюква №1</a:t>
            </a:r>
          </a:p>
        </c:rich>
      </c:tx>
      <c:layout>
        <c:manualLayout>
          <c:xMode val="edge"/>
          <c:yMode val="edge"/>
          <c:x val="0.44517366579177597"/>
          <c:y val="2.3148148148148147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Образец №2 3 прохода, синий шнур</c:v>
          </c:tx>
          <c:spPr>
            <a:ln w="28575">
              <a:noFill/>
            </a:ln>
          </c:spPr>
          <c:xVal>
            <c:numRef>
              <c:f>'Клюква №1'!$A$1:$A$3</c:f>
              <c:numCache>
                <c:formatCode>General</c:formatCode>
                <c:ptCount val="3"/>
                <c:pt idx="0">
                  <c:v>13</c:v>
                </c:pt>
                <c:pt idx="1">
                  <c:v>33</c:v>
                </c:pt>
                <c:pt idx="2">
                  <c:v>58</c:v>
                </c:pt>
              </c:numCache>
            </c:numRef>
          </c:xVal>
          <c:yVal>
            <c:numRef>
              <c:f>'Клюква №1'!$B$1:$B$3</c:f>
              <c:numCache>
                <c:formatCode>General</c:formatCode>
                <c:ptCount val="3"/>
                <c:pt idx="0">
                  <c:v>76.89</c:v>
                </c:pt>
                <c:pt idx="1">
                  <c:v>56.36</c:v>
                </c:pt>
                <c:pt idx="2">
                  <c:v>37</c:v>
                </c:pt>
              </c:numCache>
            </c:numRef>
          </c:yVal>
          <c:smooth val="0"/>
        </c:ser>
        <c:ser>
          <c:idx val="1"/>
          <c:order val="1"/>
          <c:tx>
            <c:v>Образец №2 контрол.</c:v>
          </c:tx>
          <c:spPr>
            <a:ln w="28575">
              <a:noFill/>
            </a:ln>
          </c:spPr>
          <c:xVal>
            <c:numRef>
              <c:f>'Клюква №1'!$A$1:$A$3</c:f>
              <c:numCache>
                <c:formatCode>General</c:formatCode>
                <c:ptCount val="3"/>
                <c:pt idx="0">
                  <c:v>13</c:v>
                </c:pt>
                <c:pt idx="1">
                  <c:v>33</c:v>
                </c:pt>
                <c:pt idx="2">
                  <c:v>58</c:v>
                </c:pt>
              </c:numCache>
            </c:numRef>
          </c:xVal>
          <c:yVal>
            <c:numRef>
              <c:f>'Клюква №1'!$C$1:$C$3</c:f>
              <c:numCache>
                <c:formatCode>General</c:formatCode>
                <c:ptCount val="3"/>
                <c:pt idx="0">
                  <c:v>83.6</c:v>
                </c:pt>
                <c:pt idx="1">
                  <c:v>82.33</c:v>
                </c:pt>
                <c:pt idx="2">
                  <c:v>76.599999999999994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20824"/>
        <c:axId val="480620432"/>
      </c:scatterChart>
      <c:valAx>
        <c:axId val="480620824"/>
        <c:scaling>
          <c:orientation val="minMax"/>
          <c:max val="60"/>
          <c:min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 сублимации,ч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80620432"/>
        <c:crosses val="autoZero"/>
        <c:crossBetween val="midCat"/>
        <c:majorUnit val="5"/>
      </c:valAx>
      <c:valAx>
        <c:axId val="480620432"/>
        <c:scaling>
          <c:orientation val="minMax"/>
          <c:max val="90"/>
          <c:min val="3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Влажность, %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80620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9796669202305"/>
          <c:y val="4.970188911571239E-2"/>
          <c:w val="0.84962893957844143"/>
          <c:h val="0.75994134992385209"/>
        </c:manualLayout>
      </c:layout>
      <c:scatterChart>
        <c:scatterStyle val="lineMarker"/>
        <c:varyColors val="0"/>
        <c:ser>
          <c:idx val="0"/>
          <c:order val="0"/>
          <c:tx>
            <c:v>с обработкой</c:v>
          </c:tx>
          <c:spPr>
            <a:ln w="28575"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Голубика1!$A$1:$A$5</c:f>
              <c:numCache>
                <c:formatCode>General</c:formatCode>
                <c:ptCount val="5"/>
                <c:pt idx="0">
                  <c:v>0</c:v>
                </c:pt>
                <c:pt idx="1">
                  <c:v>21</c:v>
                </c:pt>
                <c:pt idx="2">
                  <c:v>29</c:v>
                </c:pt>
                <c:pt idx="3">
                  <c:v>35</c:v>
                </c:pt>
                <c:pt idx="4">
                  <c:v>38</c:v>
                </c:pt>
              </c:numCache>
            </c:numRef>
          </c:xVal>
          <c:yVal>
            <c:numRef>
              <c:f>Голубика1!$C$1:$C$5</c:f>
              <c:numCache>
                <c:formatCode>General</c:formatCode>
                <c:ptCount val="5"/>
                <c:pt idx="0">
                  <c:v>87</c:v>
                </c:pt>
                <c:pt idx="1">
                  <c:v>34</c:v>
                </c:pt>
                <c:pt idx="2">
                  <c:v>14.93</c:v>
                </c:pt>
                <c:pt idx="3">
                  <c:v>6</c:v>
                </c:pt>
                <c:pt idx="4">
                  <c:v>5</c:v>
                </c:pt>
              </c:numCache>
            </c:numRef>
          </c:yVal>
          <c:smooth val="0"/>
        </c:ser>
        <c:ser>
          <c:idx val="2"/>
          <c:order val="1"/>
          <c:tx>
            <c:v>без обработки</c:v>
          </c:tx>
          <c:spPr>
            <a:ln w="28575"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Голубика1!$A$1:$A$5</c:f>
              <c:numCache>
                <c:formatCode>General</c:formatCode>
                <c:ptCount val="5"/>
                <c:pt idx="0">
                  <c:v>0</c:v>
                </c:pt>
                <c:pt idx="1">
                  <c:v>21</c:v>
                </c:pt>
                <c:pt idx="2">
                  <c:v>29</c:v>
                </c:pt>
                <c:pt idx="3">
                  <c:v>35</c:v>
                </c:pt>
                <c:pt idx="4">
                  <c:v>38</c:v>
                </c:pt>
              </c:numCache>
            </c:numRef>
          </c:xVal>
          <c:yVal>
            <c:numRef>
              <c:f>Голубика1!$D$1:$D$5</c:f>
              <c:numCache>
                <c:formatCode>General</c:formatCode>
                <c:ptCount val="5"/>
                <c:pt idx="0">
                  <c:v>87</c:v>
                </c:pt>
                <c:pt idx="1">
                  <c:v>42.8</c:v>
                </c:pt>
                <c:pt idx="2">
                  <c:v>20</c:v>
                </c:pt>
                <c:pt idx="3">
                  <c:v>9</c:v>
                </c:pt>
                <c:pt idx="4">
                  <c:v>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45808"/>
        <c:axId val="483745024"/>
      </c:scatterChart>
      <c:valAx>
        <c:axId val="48374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 сублимации,ч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3745024"/>
        <c:crosses val="autoZero"/>
        <c:crossBetween val="midCat"/>
        <c:majorUnit val="5"/>
      </c:valAx>
      <c:valAx>
        <c:axId val="48374502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Влажность, %</a:t>
                </a:r>
              </a:p>
            </c:rich>
          </c:tx>
          <c:layout>
            <c:manualLayout>
              <c:xMode val="edge"/>
              <c:yMode val="edge"/>
              <c:x val="1.3206778344860544E-2"/>
              <c:y val="0.236494280807491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374580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8539320540997639"/>
          <c:y val="0.1395249667865591"/>
          <c:w val="0.23460678110856048"/>
          <c:h val="0.156333378035774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9796669202305"/>
          <c:y val="4.970188911571239E-2"/>
          <c:w val="0.84962893957844143"/>
          <c:h val="0.75994134992385209"/>
        </c:manualLayout>
      </c:layout>
      <c:scatterChart>
        <c:scatterStyle val="lineMarker"/>
        <c:varyColors val="0"/>
        <c:ser>
          <c:idx val="0"/>
          <c:order val="0"/>
          <c:tx>
            <c:v>после обработки</c:v>
          </c:tx>
          <c:spPr>
            <a:ln w="28575"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Клюква!$A$1:$A$6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29</c:v>
                </c:pt>
                <c:pt idx="3">
                  <c:v>66</c:v>
                </c:pt>
                <c:pt idx="4">
                  <c:v>72</c:v>
                </c:pt>
                <c:pt idx="5">
                  <c:v>78</c:v>
                </c:pt>
              </c:numCache>
            </c:numRef>
          </c:xVal>
          <c:yVal>
            <c:numRef>
              <c:f>Клюква!$B$1:$B$6</c:f>
              <c:numCache>
                <c:formatCode>General</c:formatCode>
                <c:ptCount val="6"/>
                <c:pt idx="0">
                  <c:v>87</c:v>
                </c:pt>
                <c:pt idx="1">
                  <c:v>60</c:v>
                </c:pt>
                <c:pt idx="2">
                  <c:v>47</c:v>
                </c:pt>
                <c:pt idx="3">
                  <c:v>15</c:v>
                </c:pt>
                <c:pt idx="4">
                  <c:v>8</c:v>
                </c:pt>
                <c:pt idx="5">
                  <c:v>5</c:v>
                </c:pt>
              </c:numCache>
            </c:numRef>
          </c:yVal>
          <c:smooth val="0"/>
        </c:ser>
        <c:ser>
          <c:idx val="2"/>
          <c:order val="1"/>
          <c:tx>
            <c:v>без обработки</c:v>
          </c:tx>
          <c:spPr>
            <a:ln w="28575"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Клюква!$A$1:$A$5</c:f>
              <c:numCache>
                <c:formatCode>General</c:formatCode>
                <c:ptCount val="5"/>
                <c:pt idx="0">
                  <c:v>0</c:v>
                </c:pt>
                <c:pt idx="1">
                  <c:v>21</c:v>
                </c:pt>
                <c:pt idx="2">
                  <c:v>29</c:v>
                </c:pt>
                <c:pt idx="3">
                  <c:v>66</c:v>
                </c:pt>
                <c:pt idx="4">
                  <c:v>72</c:v>
                </c:pt>
              </c:numCache>
            </c:numRef>
          </c:xVal>
          <c:yVal>
            <c:numRef>
              <c:f>Клюква!$D$1:$D$5</c:f>
              <c:numCache>
                <c:formatCode>General</c:formatCode>
                <c:ptCount val="5"/>
                <c:pt idx="0">
                  <c:v>87</c:v>
                </c:pt>
                <c:pt idx="1">
                  <c:v>87</c:v>
                </c:pt>
                <c:pt idx="2">
                  <c:v>85</c:v>
                </c:pt>
                <c:pt idx="3">
                  <c:v>70.52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46200"/>
        <c:axId val="480622784"/>
      </c:scatterChart>
      <c:valAx>
        <c:axId val="48374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 сублимации,ч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0622784"/>
        <c:crosses val="autoZero"/>
        <c:crossBetween val="midCat"/>
        <c:majorUnit val="5"/>
      </c:valAx>
      <c:valAx>
        <c:axId val="48062278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Влажность, %</a:t>
                </a:r>
              </a:p>
            </c:rich>
          </c:tx>
          <c:layout>
            <c:manualLayout>
              <c:xMode val="edge"/>
              <c:yMode val="edge"/>
              <c:x val="1.3206778344860544E-2"/>
              <c:y val="0.236494280807491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3746200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8539320540997639"/>
          <c:y val="0.1395249667865591"/>
          <c:w val="0.23460678110856048"/>
          <c:h val="0.156333378035774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9796669202305"/>
          <c:y val="4.970188911571239E-2"/>
          <c:w val="0.84962893957844143"/>
          <c:h val="0.75994134992385209"/>
        </c:manualLayout>
      </c:layout>
      <c:scatterChart>
        <c:scatterStyle val="lineMarker"/>
        <c:varyColors val="0"/>
        <c:ser>
          <c:idx val="0"/>
          <c:order val="0"/>
          <c:tx>
            <c:v>Без обработки</c:v>
          </c:tx>
          <c:spPr>
            <a:ln w="28575">
              <a:solidFill>
                <a:schemeClr val="accent1"/>
              </a:solidFill>
            </a:ln>
          </c:spPr>
          <c:xVal>
            <c:numRef>
              <c:f>Пюре!$A$1:$A$5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23</c:v>
                </c:pt>
                <c:pt idx="3">
                  <c:v>40</c:v>
                </c:pt>
              </c:numCache>
            </c:numRef>
          </c:xVal>
          <c:yVal>
            <c:numRef>
              <c:f>Пюре!$B$1:$B$5</c:f>
              <c:numCache>
                <c:formatCode>General</c:formatCode>
                <c:ptCount val="5"/>
                <c:pt idx="0">
                  <c:v>85</c:v>
                </c:pt>
                <c:pt idx="1">
                  <c:v>28</c:v>
                </c:pt>
                <c:pt idx="2">
                  <c:v>15.9</c:v>
                </c:pt>
                <c:pt idx="3">
                  <c:v>9.9</c:v>
                </c:pt>
              </c:numCache>
            </c:numRef>
          </c:yVal>
          <c:smooth val="0"/>
        </c:ser>
        <c:ser>
          <c:idx val="2"/>
          <c:order val="1"/>
          <c:tx>
            <c:v>С обработкой</c:v>
          </c:tx>
          <c:spPr>
            <a:ln w="28575">
              <a:solidFill>
                <a:srgbClr val="C00000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Пюре!$A$1:$A$5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23</c:v>
                </c:pt>
                <c:pt idx="3">
                  <c:v>40</c:v>
                </c:pt>
              </c:numCache>
            </c:numRef>
          </c:xVal>
          <c:yVal>
            <c:numRef>
              <c:f>Пюре!$C$1:$C$5</c:f>
              <c:numCache>
                <c:formatCode>General</c:formatCode>
                <c:ptCount val="5"/>
                <c:pt idx="0">
                  <c:v>85</c:v>
                </c:pt>
                <c:pt idx="1">
                  <c:v>24</c:v>
                </c:pt>
                <c:pt idx="2">
                  <c:v>12.3</c:v>
                </c:pt>
                <c:pt idx="3">
                  <c:v>6.85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23960"/>
        <c:axId val="480619256"/>
      </c:scatterChart>
      <c:valAx>
        <c:axId val="480623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 сублимации,ч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0619256"/>
        <c:crosses val="autoZero"/>
        <c:crossBetween val="midCat"/>
        <c:majorUnit val="5"/>
      </c:valAx>
      <c:valAx>
        <c:axId val="4806192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Влажность, %</a:t>
                </a:r>
              </a:p>
            </c:rich>
          </c:tx>
          <c:layout>
            <c:manualLayout>
              <c:xMode val="edge"/>
              <c:yMode val="edge"/>
              <c:x val="1.3206778344860544E-2"/>
              <c:y val="0.236494280807491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0623960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7897265858160849"/>
          <c:y val="8.6027024399727814E-2"/>
          <c:w val="0.26110223768695839"/>
          <c:h val="0.148830562846310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2240234356894"/>
          <c:y val="2.9954534711597071E-2"/>
          <c:w val="0.84962893957844143"/>
          <c:h val="0.75994134992385209"/>
        </c:manualLayout>
      </c:layout>
      <c:scatterChart>
        <c:scatterStyle val="lineMarker"/>
        <c:varyColors val="0"/>
        <c:ser>
          <c:idx val="2"/>
          <c:order val="0"/>
          <c:tx>
            <c:v>опыт А</c:v>
          </c:tx>
          <c:errBars>
            <c:errDir val="y"/>
            <c:errBarType val="both"/>
            <c:errValType val="fixedVal"/>
            <c:noEndCap val="0"/>
            <c:val val="0.1"/>
          </c:errBars>
          <c:errBars>
            <c:errDir val="x"/>
            <c:errBarType val="both"/>
            <c:errValType val="fixedVal"/>
            <c:noEndCap val="0"/>
            <c:val val="0"/>
          </c:errBars>
          <c:xVal>
            <c:numRef>
              <c:f>Калина!$A$1:$A$6</c:f>
              <c:numCache>
                <c:formatCode>General</c:formatCode>
                <c:ptCount val="6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50</c:v>
                </c:pt>
                <c:pt idx="5">
                  <c:v>72</c:v>
                </c:pt>
              </c:numCache>
            </c:numRef>
          </c:xVal>
          <c:yVal>
            <c:numRef>
              <c:f>Калина!$F$1:$F$6</c:f>
              <c:numCache>
                <c:formatCode>General</c:formatCode>
                <c:ptCount val="6"/>
                <c:pt idx="0">
                  <c:v>6.6923076923076925</c:v>
                </c:pt>
                <c:pt idx="1">
                  <c:v>5.615384615384615</c:v>
                </c:pt>
                <c:pt idx="2">
                  <c:v>4.9000000000000004</c:v>
                </c:pt>
                <c:pt idx="3">
                  <c:v>3.6253846153846156</c:v>
                </c:pt>
                <c:pt idx="4">
                  <c:v>1.6923076923076923</c:v>
                </c:pt>
                <c:pt idx="5">
                  <c:v>0.61538461538461542</c:v>
                </c:pt>
              </c:numCache>
            </c:numRef>
          </c:yVal>
          <c:smooth val="0"/>
        </c:ser>
        <c:ser>
          <c:idx val="1"/>
          <c:order val="1"/>
          <c:tx>
            <c:v>опыт Б</c:v>
          </c:tx>
          <c:errBars>
            <c:errDir val="y"/>
            <c:errBarType val="both"/>
            <c:errValType val="fixedVal"/>
            <c:noEndCap val="0"/>
            <c:val val="0.1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Калина!$A$1:$A$6</c:f>
              <c:numCache>
                <c:formatCode>General</c:formatCode>
                <c:ptCount val="6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50</c:v>
                </c:pt>
                <c:pt idx="5">
                  <c:v>72</c:v>
                </c:pt>
              </c:numCache>
            </c:numRef>
          </c:xVal>
          <c:yVal>
            <c:numRef>
              <c:f>Калина!$H$1:$H$6</c:f>
              <c:numCache>
                <c:formatCode>General</c:formatCode>
                <c:ptCount val="6"/>
                <c:pt idx="0">
                  <c:v>6.6923076923076925</c:v>
                </c:pt>
                <c:pt idx="1">
                  <c:v>6</c:v>
                </c:pt>
                <c:pt idx="2">
                  <c:v>5.384615384615385</c:v>
                </c:pt>
                <c:pt idx="3">
                  <c:v>4.2307692307692308</c:v>
                </c:pt>
                <c:pt idx="4">
                  <c:v>2.4615384615384617</c:v>
                </c:pt>
                <c:pt idx="5">
                  <c:v>1.4615384615384615</c:v>
                </c:pt>
              </c:numCache>
            </c:numRef>
          </c:yVal>
          <c:smooth val="0"/>
        </c:ser>
        <c:ser>
          <c:idx val="0"/>
          <c:order val="2"/>
          <c:tx>
            <c:v>опыт В</c:v>
          </c:tx>
          <c:errBars>
            <c:errDir val="y"/>
            <c:errBarType val="both"/>
            <c:errValType val="fixedVal"/>
            <c:noEndCap val="0"/>
            <c:val val="0.1"/>
          </c:errBars>
          <c:errBars>
            <c:errDir val="x"/>
            <c:errBarType val="both"/>
            <c:errValType val="fixedVal"/>
            <c:noEndCap val="0"/>
            <c:val val="0"/>
          </c:errBars>
          <c:xVal>
            <c:numRef>
              <c:f>Калина!$A$1:$A$8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50</c:v>
                </c:pt>
                <c:pt idx="5">
                  <c:v>72</c:v>
                </c:pt>
                <c:pt idx="6">
                  <c:v>96</c:v>
                </c:pt>
                <c:pt idx="7">
                  <c:v>120</c:v>
                </c:pt>
              </c:numCache>
            </c:numRef>
          </c:xVal>
          <c:yVal>
            <c:numRef>
              <c:f>Калина!$C$1:$C$8</c:f>
              <c:numCache>
                <c:formatCode>General</c:formatCode>
                <c:ptCount val="8"/>
                <c:pt idx="0">
                  <c:v>6.6923076923076925</c:v>
                </c:pt>
                <c:pt idx="1">
                  <c:v>6.2923076923076922</c:v>
                </c:pt>
                <c:pt idx="2">
                  <c:v>5.9230769230769234</c:v>
                </c:pt>
                <c:pt idx="3">
                  <c:v>5.2692307692307692</c:v>
                </c:pt>
                <c:pt idx="4">
                  <c:v>4.2546153846153851</c:v>
                </c:pt>
                <c:pt idx="5">
                  <c:v>3.5323076923076924</c:v>
                </c:pt>
                <c:pt idx="6">
                  <c:v>2.9230769230769229</c:v>
                </c:pt>
                <c:pt idx="7">
                  <c:v>2.4615384615384617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23176"/>
        <c:axId val="480621608"/>
      </c:scatterChart>
      <c:valAx>
        <c:axId val="48062317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 сублимации,ч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80621608"/>
        <c:crosses val="autoZero"/>
        <c:crossBetween val="midCat"/>
        <c:majorUnit val="10"/>
      </c:valAx>
      <c:valAx>
        <c:axId val="480621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Влагосодержание, кг</a:t>
                </a:r>
                <a:r>
                  <a:rPr lang="en-US"/>
                  <a:t>/</a:t>
                </a:r>
                <a:r>
                  <a:rPr lang="ru-RU"/>
                  <a:t>кг</a:t>
                </a:r>
              </a:p>
            </c:rich>
          </c:tx>
          <c:layout>
            <c:manualLayout>
              <c:xMode val="edge"/>
              <c:yMode val="edge"/>
              <c:x val="2.6792441065982199E-2"/>
              <c:y val="0.162420206733417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8062317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780209128264106"/>
          <c:y val="6.9476608336425508E-2"/>
          <c:w val="0.21510124872917627"/>
          <c:h val="0.2283875060641116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1914538989678"/>
          <c:y val="5.8098137606854561E-2"/>
          <c:w val="0.83180761138097681"/>
          <c:h val="0.75994134992385209"/>
        </c:manualLayout>
      </c:layout>
      <c:scatterChart>
        <c:scatterStyle val="lineMarker"/>
        <c:varyColors val="0"/>
        <c:ser>
          <c:idx val="2"/>
          <c:order val="0"/>
          <c:tx>
            <c:v>опыт А</c:v>
          </c:tx>
          <c:errBars>
            <c:errDir val="y"/>
            <c:errBarType val="both"/>
            <c:errValType val="fixedVal"/>
            <c:noEndCap val="0"/>
            <c:val val="0.1"/>
          </c:errBars>
          <c:errBars>
            <c:errDir val="x"/>
            <c:errBarType val="both"/>
            <c:errValType val="fixedVal"/>
            <c:noEndCap val="0"/>
            <c:val val="0"/>
          </c:errBars>
          <c:xVal>
            <c:numRef>
              <c:f>Калина!$R$1:$R$7</c:f>
              <c:numCache>
                <c:formatCode>General</c:formatCode>
                <c:ptCount val="7"/>
                <c:pt idx="0">
                  <c:v>6.6923076923076925</c:v>
                </c:pt>
                <c:pt idx="1">
                  <c:v>6.3</c:v>
                </c:pt>
                <c:pt idx="2">
                  <c:v>5.615384615384615</c:v>
                </c:pt>
                <c:pt idx="3">
                  <c:v>4.9000000000000004</c:v>
                </c:pt>
                <c:pt idx="4">
                  <c:v>3.6253846153846156</c:v>
                </c:pt>
                <c:pt idx="5">
                  <c:v>1.8461538461538463</c:v>
                </c:pt>
                <c:pt idx="6">
                  <c:v>0.46153846153846156</c:v>
                </c:pt>
              </c:numCache>
            </c:numRef>
          </c:xVal>
          <c:yVal>
            <c:numRef>
              <c:f>Калина!$S$1:$S$7</c:f>
              <c:numCache>
                <c:formatCode>General</c:formatCode>
                <c:ptCount val="7"/>
                <c:pt idx="0">
                  <c:v>4</c:v>
                </c:pt>
                <c:pt idx="1">
                  <c:v>3.9</c:v>
                </c:pt>
                <c:pt idx="2">
                  <c:v>3.382433169667209</c:v>
                </c:pt>
                <c:pt idx="3">
                  <c:v>3.0132751409347156</c:v>
                </c:pt>
                <c:pt idx="4">
                  <c:v>2.1031096563011458</c:v>
                </c:pt>
                <c:pt idx="5">
                  <c:v>1.3366612111292999</c:v>
                </c:pt>
                <c:pt idx="6">
                  <c:v>0.54555373704309873</c:v>
                </c:pt>
              </c:numCache>
            </c:numRef>
          </c:yVal>
          <c:smooth val="1"/>
        </c:ser>
        <c:ser>
          <c:idx val="1"/>
          <c:order val="1"/>
          <c:tx>
            <c:v>опыт Б</c:v>
          </c:tx>
          <c:xVal>
            <c:numRef>
              <c:f>Калина!$H$1:$H$7</c:f>
              <c:numCache>
                <c:formatCode>General</c:formatCode>
                <c:ptCount val="7"/>
                <c:pt idx="0">
                  <c:v>6.6923076923076925</c:v>
                </c:pt>
                <c:pt idx="1">
                  <c:v>6</c:v>
                </c:pt>
                <c:pt idx="2">
                  <c:v>5.384615384615385</c:v>
                </c:pt>
                <c:pt idx="3">
                  <c:v>4.2307692307692308</c:v>
                </c:pt>
                <c:pt idx="4">
                  <c:v>2.4615384615384617</c:v>
                </c:pt>
                <c:pt idx="5">
                  <c:v>1.4615384615384615</c:v>
                </c:pt>
                <c:pt idx="6">
                  <c:v>0.97692307692307689</c:v>
                </c:pt>
              </c:numCache>
            </c:numRef>
          </c:xVal>
          <c:yVal>
            <c:numRef>
              <c:f>Калина!$U$1:$U$7</c:f>
              <c:numCache>
                <c:formatCode>General</c:formatCode>
                <c:ptCount val="7"/>
                <c:pt idx="0">
                  <c:v>3.2733224222585933</c:v>
                </c:pt>
                <c:pt idx="1">
                  <c:v>2.9096199308965249</c:v>
                </c:pt>
                <c:pt idx="2">
                  <c:v>2.7277686852154943</c:v>
                </c:pt>
                <c:pt idx="3">
                  <c:v>2.0912893253318785</c:v>
                </c:pt>
                <c:pt idx="4">
                  <c:v>1.1820330969267141</c:v>
                </c:pt>
                <c:pt idx="5">
                  <c:v>0.57283142389525366</c:v>
                </c:pt>
                <c:pt idx="6">
                  <c:v>0.3</c:v>
                </c:pt>
              </c:numCache>
            </c:numRef>
          </c:yVal>
          <c:smooth val="0"/>
        </c:ser>
        <c:ser>
          <c:idx val="0"/>
          <c:order val="2"/>
          <c:tx>
            <c:v>опыт В</c:v>
          </c:tx>
          <c:errBars>
            <c:errDir val="y"/>
            <c:errBarType val="both"/>
            <c:errValType val="fixedVal"/>
            <c:noEndCap val="0"/>
            <c:val val="0.1"/>
          </c:errBars>
          <c:errBars>
            <c:errDir val="x"/>
            <c:errBarType val="both"/>
            <c:errValType val="fixedVal"/>
            <c:noEndCap val="0"/>
            <c:val val="0"/>
          </c:errBars>
          <c:xVal>
            <c:numRef>
              <c:f>Калина!$I$1:$I$7</c:f>
              <c:numCache>
                <c:formatCode>General</c:formatCode>
                <c:ptCount val="7"/>
                <c:pt idx="0">
                  <c:v>6.6923076923076925</c:v>
                </c:pt>
                <c:pt idx="1">
                  <c:v>6.3076923076923075</c:v>
                </c:pt>
                <c:pt idx="2">
                  <c:v>5.9230769230769234</c:v>
                </c:pt>
                <c:pt idx="3">
                  <c:v>5.2692307692307692</c:v>
                </c:pt>
                <c:pt idx="4">
                  <c:v>4.2546153846153851</c:v>
                </c:pt>
                <c:pt idx="5">
                  <c:v>3.5323076923076924</c:v>
                </c:pt>
                <c:pt idx="6">
                  <c:v>2.9230769230769229</c:v>
                </c:pt>
              </c:numCache>
            </c:numRef>
          </c:xVal>
          <c:yVal>
            <c:numRef>
              <c:f>Калина!$K$1:$K$7</c:f>
              <c:numCache>
                <c:formatCode>General</c:formatCode>
                <c:ptCount val="7"/>
                <c:pt idx="0">
                  <c:v>1.8912529550827442</c:v>
                </c:pt>
                <c:pt idx="1">
                  <c:v>1.7457719585379139</c:v>
                </c:pt>
                <c:pt idx="2">
                  <c:v>1.5457355882887807</c:v>
                </c:pt>
                <c:pt idx="3">
                  <c:v>1.1993089652664115</c:v>
                </c:pt>
                <c:pt idx="4">
                  <c:v>0.85379159847245001</c:v>
                </c:pt>
                <c:pt idx="5">
                  <c:v>0.72013093289689067</c:v>
                </c:pt>
                <c:pt idx="6">
                  <c:v>0.5455537370430984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25136"/>
        <c:axId val="480618080"/>
      </c:scatterChart>
      <c:valAx>
        <c:axId val="48062513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Влагосодержание, кг</a:t>
                </a:r>
                <a:r>
                  <a:rPr lang="en-US"/>
                  <a:t>/</a:t>
                </a:r>
                <a:r>
                  <a:rPr lang="ru-RU"/>
                  <a:t>кг</a:t>
                </a:r>
              </a:p>
            </c:rich>
          </c:tx>
          <c:layout>
            <c:manualLayout>
              <c:xMode val="edge"/>
              <c:yMode val="edge"/>
              <c:x val="0.33671955273148529"/>
              <c:y val="0.902469135802469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80618080"/>
        <c:crosses val="autoZero"/>
        <c:crossBetween val="midCat"/>
        <c:majorUnit val="1"/>
      </c:valAx>
      <c:valAx>
        <c:axId val="480618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Скорость сушки</a:t>
                </a:r>
                <a:r>
                  <a:rPr lang="en-US"/>
                  <a:t>*</a:t>
                </a:r>
                <a:r>
                  <a:rPr lang="ru-RU" sz="1400" b="1" i="0" u="none" strike="noStrike" baseline="0">
                    <a:effectLst/>
                  </a:rPr>
                  <a:t>1</a:t>
                </a:r>
                <a:r>
                  <a:rPr lang="en-US" sz="1400" b="1" i="0" u="none" strike="noStrike" baseline="0">
                    <a:effectLst/>
                  </a:rPr>
                  <a:t>0</a:t>
                </a:r>
                <a:r>
                  <a:rPr lang="en-US" sz="1400" b="1" i="0" u="none" strike="noStrike" baseline="30000">
                    <a:effectLst/>
                  </a:rPr>
                  <a:t>5</a:t>
                </a:r>
                <a:r>
                  <a:rPr lang="ru-RU"/>
                  <a:t>, кг</a:t>
                </a:r>
                <a:r>
                  <a:rPr lang="en-US"/>
                  <a:t>/</a:t>
                </a:r>
                <a:r>
                  <a:rPr lang="ru-RU"/>
                  <a:t>с</a:t>
                </a:r>
              </a:p>
            </c:rich>
          </c:tx>
          <c:layout>
            <c:manualLayout>
              <c:xMode val="edge"/>
              <c:yMode val="edge"/>
              <c:x val="2.7258877349215286E-2"/>
              <c:y val="9.89504617968094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8062513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6532891231218216"/>
          <c:y val="7.3681345387382122E-2"/>
          <c:w val="0.22031182570575242"/>
          <c:h val="0.2246609034010608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Калина!$O$4:$O$7</c:f>
              <c:strCache>
                <c:ptCount val="4"/>
                <c:pt idx="0">
                  <c:v>исходный</c:v>
                </c:pt>
                <c:pt idx="1">
                  <c:v>опыт В</c:v>
                </c:pt>
                <c:pt idx="2">
                  <c:v>опыт Б</c:v>
                </c:pt>
                <c:pt idx="3">
                  <c:v>опыт А</c:v>
                </c:pt>
              </c:strCache>
            </c:strRef>
          </c:cat>
          <c:val>
            <c:numRef>
              <c:f>Калина!$P$4:$P$7</c:f>
              <c:numCache>
                <c:formatCode>General</c:formatCode>
                <c:ptCount val="4"/>
                <c:pt idx="0">
                  <c:v>3.64</c:v>
                </c:pt>
                <c:pt idx="1">
                  <c:v>2.95</c:v>
                </c:pt>
                <c:pt idx="2">
                  <c:v>2.92</c:v>
                </c:pt>
                <c:pt idx="3">
                  <c:v>2.91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620040"/>
        <c:axId val="480619648"/>
      </c:barChart>
      <c:catAx>
        <c:axId val="48062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80619648"/>
        <c:crosses val="autoZero"/>
        <c:auto val="1"/>
        <c:lblAlgn val="ctr"/>
        <c:lblOffset val="100"/>
        <c:noMultiLvlLbl val="0"/>
      </c:catAx>
      <c:valAx>
        <c:axId val="48061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 sz="1000" b="0" i="0" u="none" strike="noStrike" baseline="0">
                    <a:effectLst/>
                  </a:rPr>
                  <a:t>Содержание суммы антоцианов, мг цианидина-3-О-гликозид </a:t>
                </a:r>
                <a:r>
                  <a:rPr lang="en-US" sz="1000" b="0" i="0" u="none" strike="noStrike" baseline="0"/>
                  <a:t>/100 </a:t>
                </a:r>
                <a:r>
                  <a:rPr lang="ru-RU" sz="1000" b="0" i="0" u="none" strike="noStrike" baseline="0"/>
                  <a:t>гр абс сух</a:t>
                </a:r>
                <a:r>
                  <a:rPr lang="en-US" sz="1000" b="0" i="0" u="none" strike="noStrike" baseline="0"/>
                  <a:t> 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80620040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3948220551346"/>
          <c:y val="2.6016555622854834E-2"/>
          <c:w val="0.65121783233950259"/>
          <c:h val="0.85967927086037321"/>
        </c:manualLayout>
      </c:layout>
      <c:scatterChart>
        <c:scatterStyle val="lineMarker"/>
        <c:varyColors val="0"/>
        <c:ser>
          <c:idx val="0"/>
          <c:order val="0"/>
          <c:tx>
            <c:v>опыт В</c:v>
          </c:tx>
          <c:spPr>
            <a:ln w="28575">
              <a:solidFill>
                <a:schemeClr val="accent1"/>
              </a:solidFill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019270622221661"/>
                  <c:y val="-0.11840060733330476"/>
                </c:manualLayout>
              </c:layout>
              <c:numFmt formatCode="#,##0.0000000000" sourceLinked="0"/>
            </c:trendlineLbl>
          </c:trendline>
          <c:xVal>
            <c:numRef>
              <c:f>Калина!$A$29:$A$36</c:f>
              <c:numCache>
                <c:formatCode>General</c:formatCode>
                <c:ptCount val="8"/>
                <c:pt idx="0">
                  <c:v>0</c:v>
                </c:pt>
                <c:pt idx="1">
                  <c:v>21600</c:v>
                </c:pt>
                <c:pt idx="2">
                  <c:v>43200</c:v>
                </c:pt>
                <c:pt idx="3">
                  <c:v>86400</c:v>
                </c:pt>
                <c:pt idx="4">
                  <c:v>180000</c:v>
                </c:pt>
                <c:pt idx="5">
                  <c:v>259200</c:v>
                </c:pt>
                <c:pt idx="6">
                  <c:v>345600</c:v>
                </c:pt>
                <c:pt idx="7">
                  <c:v>432000</c:v>
                </c:pt>
              </c:numCache>
            </c:numRef>
          </c:xVal>
          <c:yVal>
            <c:numRef>
              <c:f>Калина!$G$29:$G$36</c:f>
              <c:numCache>
                <c:formatCode>General</c:formatCode>
                <c:ptCount val="8"/>
                <c:pt idx="0">
                  <c:v>0</c:v>
                </c:pt>
                <c:pt idx="1">
                  <c:v>-6.1630875045882438E-2</c:v>
                </c:pt>
                <c:pt idx="2">
                  <c:v>-0.12210269680089984</c:v>
                </c:pt>
                <c:pt idx="3">
                  <c:v>-0.23907437338640414</c:v>
                </c:pt>
                <c:pt idx="4">
                  <c:v>-0.45295439464799697</c:v>
                </c:pt>
                <c:pt idx="5">
                  <c:v>-0.63900736664327273</c:v>
                </c:pt>
                <c:pt idx="6">
                  <c:v>-0.82832195892819804</c:v>
                </c:pt>
                <c:pt idx="7">
                  <c:v>-1.0001722158548572</c:v>
                </c:pt>
              </c:numCache>
            </c:numRef>
          </c:yVal>
          <c:smooth val="0"/>
        </c:ser>
        <c:ser>
          <c:idx val="1"/>
          <c:order val="1"/>
          <c:tx>
            <c:v>опыт Б</c:v>
          </c:tx>
          <c:spPr>
            <a:ln w="28575">
              <a:solidFill>
                <a:schemeClr val="accent2"/>
              </a:solidFill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0161859947242681"/>
                  <c:y val="2.7518076124821687E-2"/>
                </c:manualLayout>
              </c:layout>
              <c:numFmt formatCode="#,##0.0000000000" sourceLinked="0"/>
            </c:trendlineLbl>
          </c:trendline>
          <c:xVal>
            <c:numRef>
              <c:f>Калина!$A$29:$A$36</c:f>
              <c:numCache>
                <c:formatCode>General</c:formatCode>
                <c:ptCount val="8"/>
                <c:pt idx="0">
                  <c:v>0</c:v>
                </c:pt>
                <c:pt idx="1">
                  <c:v>21600</c:v>
                </c:pt>
                <c:pt idx="2">
                  <c:v>43200</c:v>
                </c:pt>
                <c:pt idx="3">
                  <c:v>86400</c:v>
                </c:pt>
                <c:pt idx="4">
                  <c:v>180000</c:v>
                </c:pt>
                <c:pt idx="5">
                  <c:v>259200</c:v>
                </c:pt>
                <c:pt idx="6">
                  <c:v>345600</c:v>
                </c:pt>
                <c:pt idx="7">
                  <c:v>432000</c:v>
                </c:pt>
              </c:numCache>
            </c:numRef>
          </c:xVal>
          <c:yVal>
            <c:numRef>
              <c:f>Калина!$I$29:$I$34</c:f>
              <c:numCache>
                <c:formatCode>General</c:formatCode>
                <c:ptCount val="6"/>
                <c:pt idx="0">
                  <c:v>0</c:v>
                </c:pt>
                <c:pt idx="1">
                  <c:v>-0.10919929196499197</c:v>
                </c:pt>
                <c:pt idx="2">
                  <c:v>-0.21741287660522471</c:v>
                </c:pt>
                <c:pt idx="3">
                  <c:v>-0.45857493342211281</c:v>
                </c:pt>
                <c:pt idx="4">
                  <c:v>-1.0001722158548572</c:v>
                </c:pt>
                <c:pt idx="5">
                  <c:v>-1.5214691394881434</c:v>
                </c:pt>
              </c:numCache>
            </c:numRef>
          </c:yVal>
          <c:smooth val="0"/>
        </c:ser>
        <c:ser>
          <c:idx val="2"/>
          <c:order val="2"/>
          <c:tx>
            <c:v>опыт А</c:v>
          </c:tx>
          <c:spPr>
            <a:ln w="28575">
              <a:solidFill>
                <a:schemeClr val="accent3"/>
              </a:solidFill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0882580565711776"/>
                  <c:y val="2.6066353612469922E-2"/>
                </c:manualLayout>
              </c:layout>
              <c:numFmt formatCode="#,##0.0000000000" sourceLinked="0"/>
            </c:trendlineLbl>
          </c:trendline>
          <c:xVal>
            <c:numRef>
              <c:f>Калина!$A$29:$A$36</c:f>
              <c:numCache>
                <c:formatCode>General</c:formatCode>
                <c:ptCount val="8"/>
                <c:pt idx="0">
                  <c:v>0</c:v>
                </c:pt>
                <c:pt idx="1">
                  <c:v>21600</c:v>
                </c:pt>
                <c:pt idx="2">
                  <c:v>43200</c:v>
                </c:pt>
                <c:pt idx="3">
                  <c:v>86400</c:v>
                </c:pt>
                <c:pt idx="4">
                  <c:v>180000</c:v>
                </c:pt>
                <c:pt idx="5">
                  <c:v>259200</c:v>
                </c:pt>
                <c:pt idx="6">
                  <c:v>345600</c:v>
                </c:pt>
                <c:pt idx="7">
                  <c:v>432000</c:v>
                </c:pt>
              </c:numCache>
            </c:numRef>
          </c:xVal>
          <c:yVal>
            <c:numRef>
              <c:f>Калина!$H$29:$H$34</c:f>
              <c:numCache>
                <c:formatCode>General</c:formatCode>
                <c:ptCount val="6"/>
                <c:pt idx="0">
                  <c:v>0</c:v>
                </c:pt>
                <c:pt idx="1">
                  <c:v>-0.17544867750619275</c:v>
                </c:pt>
                <c:pt idx="2">
                  <c:v>-0.31172355607646607</c:v>
                </c:pt>
                <c:pt idx="3">
                  <c:v>-0.61299837771894428</c:v>
                </c:pt>
                <c:pt idx="4">
                  <c:v>-1.3748656652962681</c:v>
                </c:pt>
                <c:pt idx="5">
                  <c:v>-2.386466576974748</c:v>
                </c:pt>
              </c:numCache>
            </c:numRef>
          </c:yVal>
          <c:smooth val="0"/>
        </c:ser>
        <c:ser>
          <c:idx val="3"/>
          <c:order val="3"/>
          <c:tx>
            <c:v>В1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Калина!$A$38:$A$45</c:f>
              <c:numCache>
                <c:formatCode>General</c:formatCode>
                <c:ptCount val="8"/>
                <c:pt idx="0">
                  <c:v>0</c:v>
                </c:pt>
                <c:pt idx="1">
                  <c:v>21600</c:v>
                </c:pt>
                <c:pt idx="2">
                  <c:v>43200</c:v>
                </c:pt>
                <c:pt idx="3">
                  <c:v>86400</c:v>
                </c:pt>
                <c:pt idx="4">
                  <c:v>180000</c:v>
                </c:pt>
                <c:pt idx="5">
                  <c:v>259200</c:v>
                </c:pt>
                <c:pt idx="6">
                  <c:v>345600</c:v>
                </c:pt>
                <c:pt idx="7">
                  <c:v>432000</c:v>
                </c:pt>
              </c:numCache>
            </c:numRef>
          </c:xVal>
          <c:yVal>
            <c:numRef>
              <c:f>Калина!$B$38:$B$45</c:f>
              <c:numCache>
                <c:formatCode>General</c:formatCode>
                <c:ptCount val="8"/>
                <c:pt idx="0">
                  <c:v>0</c:v>
                </c:pt>
                <c:pt idx="1">
                  <c:v>-5.0105520000000001E-2</c:v>
                </c:pt>
                <c:pt idx="2">
                  <c:v>-0.10021104</c:v>
                </c:pt>
                <c:pt idx="3">
                  <c:v>-0.20042208</c:v>
                </c:pt>
                <c:pt idx="4">
                  <c:v>-0.41754599999999997</c:v>
                </c:pt>
                <c:pt idx="5">
                  <c:v>-0.60126623999999995</c:v>
                </c:pt>
                <c:pt idx="6">
                  <c:v>-0.80168832000000001</c:v>
                </c:pt>
                <c:pt idx="7">
                  <c:v>-1.0021104000000001</c:v>
                </c:pt>
              </c:numCache>
            </c:numRef>
          </c:yVal>
          <c:smooth val="0"/>
        </c:ser>
        <c:ser>
          <c:idx val="4"/>
          <c:order val="4"/>
          <c:tx>
            <c:v>Б1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Калина!$A$38:$A$43</c:f>
              <c:numCache>
                <c:formatCode>General</c:formatCode>
                <c:ptCount val="6"/>
                <c:pt idx="0">
                  <c:v>0</c:v>
                </c:pt>
                <c:pt idx="1">
                  <c:v>21600</c:v>
                </c:pt>
                <c:pt idx="2">
                  <c:v>43200</c:v>
                </c:pt>
                <c:pt idx="3">
                  <c:v>86400</c:v>
                </c:pt>
                <c:pt idx="4">
                  <c:v>180000</c:v>
                </c:pt>
                <c:pt idx="5">
                  <c:v>259200</c:v>
                </c:pt>
              </c:numCache>
            </c:numRef>
          </c:xVal>
          <c:yVal>
            <c:numRef>
              <c:f>Калина!$C$38:$C$43</c:f>
              <c:numCache>
                <c:formatCode>General</c:formatCode>
                <c:ptCount val="6"/>
                <c:pt idx="0">
                  <c:v>0</c:v>
                </c:pt>
                <c:pt idx="1">
                  <c:v>-0.12650688000000002</c:v>
                </c:pt>
                <c:pt idx="2">
                  <c:v>-0.25301376000000003</c:v>
                </c:pt>
                <c:pt idx="3">
                  <c:v>-0.50602752000000006</c:v>
                </c:pt>
                <c:pt idx="4">
                  <c:v>-1.054224</c:v>
                </c:pt>
                <c:pt idx="5">
                  <c:v>-1.5180825600000001</c:v>
                </c:pt>
              </c:numCache>
            </c:numRef>
          </c:yVal>
          <c:smooth val="0"/>
        </c:ser>
        <c:ser>
          <c:idx val="5"/>
          <c:order val="5"/>
          <c:tx>
            <c:v>А1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Калина!$A$38:$A$43</c:f>
              <c:numCache>
                <c:formatCode>General</c:formatCode>
                <c:ptCount val="6"/>
                <c:pt idx="0">
                  <c:v>0</c:v>
                </c:pt>
                <c:pt idx="1">
                  <c:v>21600</c:v>
                </c:pt>
                <c:pt idx="2">
                  <c:v>43200</c:v>
                </c:pt>
                <c:pt idx="3">
                  <c:v>86400</c:v>
                </c:pt>
                <c:pt idx="4">
                  <c:v>180000</c:v>
                </c:pt>
                <c:pt idx="5">
                  <c:v>259200</c:v>
                </c:pt>
              </c:numCache>
            </c:numRef>
          </c:xVal>
          <c:yVal>
            <c:numRef>
              <c:f>Калина!$D$38:$D$43</c:f>
              <c:numCache>
                <c:formatCode>General</c:formatCode>
                <c:ptCount val="6"/>
                <c:pt idx="0">
                  <c:v>0</c:v>
                </c:pt>
                <c:pt idx="1">
                  <c:v>-0.19284696000000001</c:v>
                </c:pt>
                <c:pt idx="2">
                  <c:v>-0.38569392000000002</c:v>
                </c:pt>
                <c:pt idx="3">
                  <c:v>-0.77138784000000005</c:v>
                </c:pt>
                <c:pt idx="4">
                  <c:v>-1.6070580000000001</c:v>
                </c:pt>
                <c:pt idx="5">
                  <c:v>-2.3141635200000001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50512"/>
        <c:axId val="483750120"/>
      </c:scatterChart>
      <c:valAx>
        <c:axId val="48375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t,</a:t>
                </a:r>
                <a:r>
                  <a:rPr lang="ru-RU"/>
                  <a:t> секунды</a:t>
                </a:r>
                <a:r>
                  <a:rPr lang="en-US" baseline="0"/>
                  <a:t> 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83750120"/>
        <c:crosses val="autoZero"/>
        <c:crossBetween val="midCat"/>
      </c:valAx>
      <c:valAx>
        <c:axId val="483750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LN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837505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Клюква №2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Образец №1 3 прохода режим генератора</c:v>
          </c:tx>
          <c:spPr>
            <a:ln w="28575">
              <a:noFill/>
            </a:ln>
          </c:spPr>
          <c:xVal>
            <c:numRef>
              <c:f>'Клюква №2'!$A$1:$A$3</c:f>
              <c:numCache>
                <c:formatCode>General</c:formatCode>
                <c:ptCount val="3"/>
                <c:pt idx="0">
                  <c:v>21</c:v>
                </c:pt>
                <c:pt idx="1">
                  <c:v>29</c:v>
                </c:pt>
                <c:pt idx="2">
                  <c:v>66</c:v>
                </c:pt>
              </c:numCache>
            </c:numRef>
          </c:xVal>
          <c:yVal>
            <c:numRef>
              <c:f>'Клюква №2'!$B$1:$B$3</c:f>
              <c:numCache>
                <c:formatCode>General</c:formatCode>
                <c:ptCount val="3"/>
                <c:pt idx="0">
                  <c:v>77.260000000000005</c:v>
                </c:pt>
                <c:pt idx="1">
                  <c:v>47</c:v>
                </c:pt>
                <c:pt idx="2">
                  <c:v>26.42</c:v>
                </c:pt>
              </c:numCache>
            </c:numRef>
          </c:yVal>
          <c:smooth val="0"/>
        </c:ser>
        <c:ser>
          <c:idx val="1"/>
          <c:order val="1"/>
          <c:tx>
            <c:v>Образец №2 3 прохода, коврик</c:v>
          </c:tx>
          <c:spPr>
            <a:ln w="28575">
              <a:noFill/>
            </a:ln>
          </c:spPr>
          <c:xVal>
            <c:numRef>
              <c:f>'Клюква №2'!$A$1:$A$3</c:f>
              <c:numCache>
                <c:formatCode>General</c:formatCode>
                <c:ptCount val="3"/>
                <c:pt idx="0">
                  <c:v>21</c:v>
                </c:pt>
                <c:pt idx="1">
                  <c:v>29</c:v>
                </c:pt>
                <c:pt idx="2">
                  <c:v>66</c:v>
                </c:pt>
              </c:numCache>
            </c:numRef>
          </c:xVal>
          <c:yVal>
            <c:numRef>
              <c:f>'Клюква №2'!$C$1:$C$3</c:f>
              <c:numCache>
                <c:formatCode>General</c:formatCode>
                <c:ptCount val="3"/>
                <c:pt idx="0">
                  <c:v>76.150000000000006</c:v>
                </c:pt>
                <c:pt idx="1">
                  <c:v>45.3</c:v>
                </c:pt>
                <c:pt idx="2">
                  <c:v>34.07</c:v>
                </c:pt>
              </c:numCache>
            </c:numRef>
          </c:yVal>
          <c:smooth val="0"/>
        </c:ser>
        <c:ser>
          <c:idx val="2"/>
          <c:order val="2"/>
          <c:tx>
            <c:v>Образец №3 контрол</c:v>
          </c:tx>
          <c:spPr>
            <a:ln w="28575">
              <a:noFill/>
            </a:ln>
          </c:spPr>
          <c:xVal>
            <c:numRef>
              <c:f>'Клюква №2'!$A$1:$A$3</c:f>
              <c:numCache>
                <c:formatCode>General</c:formatCode>
                <c:ptCount val="3"/>
                <c:pt idx="0">
                  <c:v>21</c:v>
                </c:pt>
                <c:pt idx="1">
                  <c:v>29</c:v>
                </c:pt>
                <c:pt idx="2">
                  <c:v>66</c:v>
                </c:pt>
              </c:numCache>
            </c:numRef>
          </c:xVal>
          <c:yVal>
            <c:numRef>
              <c:f>'Клюква №2'!$D$1:$D$3</c:f>
              <c:numCache>
                <c:formatCode>General</c:formatCode>
                <c:ptCount val="3"/>
                <c:pt idx="0">
                  <c:v>87</c:v>
                </c:pt>
                <c:pt idx="1">
                  <c:v>85</c:v>
                </c:pt>
                <c:pt idx="2">
                  <c:v>70.52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47376"/>
        <c:axId val="483743064"/>
      </c:scatterChart>
      <c:valAx>
        <c:axId val="483747376"/>
        <c:scaling>
          <c:orientation val="minMax"/>
          <c:max val="70"/>
          <c:min val="2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 сублимации,</a:t>
                </a:r>
                <a:r>
                  <a:rPr lang="ru-RU" baseline="0"/>
                  <a:t> ч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83743064"/>
        <c:crosses val="autoZero"/>
        <c:crossBetween val="midCat"/>
        <c:majorUnit val="5"/>
      </c:valAx>
      <c:valAx>
        <c:axId val="483743064"/>
        <c:scaling>
          <c:orientation val="minMax"/>
          <c:max val="90"/>
          <c:min val="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Влажность, %</a:t>
                </a:r>
              </a:p>
            </c:rich>
          </c:tx>
          <c:layout>
            <c:manualLayout>
              <c:xMode val="edge"/>
              <c:yMode val="edge"/>
              <c:x val="2.3682652457075192E-2"/>
              <c:y val="0.33919774497641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83747376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Динамика сушки клубники</a:t>
            </a:r>
            <a:r>
              <a:rPr lang="ru-RU" baseline="0"/>
              <a:t> </a:t>
            </a:r>
            <a:endParaRPr lang="ru-RU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169796669202305"/>
          <c:y val="0.10940353351353468"/>
          <c:w val="0.84962893957844143"/>
          <c:h val="0.700239902847965"/>
        </c:manualLayout>
      </c:layout>
      <c:scatterChart>
        <c:scatterStyle val="lineMarker"/>
        <c:varyColors val="0"/>
        <c:ser>
          <c:idx val="1"/>
          <c:order val="0"/>
          <c:tx>
            <c:v>С обработкой</c:v>
          </c:tx>
          <c:spPr>
            <a:ln w="28575">
              <a:solidFill>
                <a:srgbClr val="C00000"/>
              </a:solidFill>
            </a:ln>
          </c:spPr>
          <c:marker>
            <c:spPr>
              <a:ln>
                <a:solidFill>
                  <a:srgbClr val="C00000"/>
                </a:solidFill>
              </a:ln>
            </c:spPr>
          </c:marker>
          <c:dPt>
            <c:idx val="1"/>
            <c:marker>
              <c:spPr>
                <a:solidFill>
                  <a:schemeClr val="accent2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</c:dPt>
          <c:xVal>
            <c:numRef>
              <c:f>Клубника!$A$1:$A$5</c:f>
              <c:numCache>
                <c:formatCode>General</c:formatCode>
                <c:ptCount val="5"/>
                <c:pt idx="0">
                  <c:v>0</c:v>
                </c:pt>
                <c:pt idx="1">
                  <c:v>19</c:v>
                </c:pt>
                <c:pt idx="2">
                  <c:v>24</c:v>
                </c:pt>
                <c:pt idx="3">
                  <c:v>25</c:v>
                </c:pt>
                <c:pt idx="4">
                  <c:v>28</c:v>
                </c:pt>
              </c:numCache>
            </c:numRef>
          </c:xVal>
          <c:yVal>
            <c:numRef>
              <c:f>Клубника!$B$1:$B$5</c:f>
              <c:numCache>
                <c:formatCode>General</c:formatCode>
                <c:ptCount val="5"/>
                <c:pt idx="0">
                  <c:v>85</c:v>
                </c:pt>
                <c:pt idx="1">
                  <c:v>19.8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</c:numCache>
            </c:numRef>
          </c:yVal>
          <c:smooth val="0"/>
        </c:ser>
        <c:ser>
          <c:idx val="0"/>
          <c:order val="1"/>
          <c:tx>
            <c:v>Без обработки</c:v>
          </c:tx>
          <c:spPr>
            <a:ln w="28575">
              <a:solidFill>
                <a:schemeClr val="accent1"/>
              </a:solidFill>
            </a:ln>
          </c:spPr>
          <c:xVal>
            <c:numRef>
              <c:f>Клубника!$A$1:$A$5</c:f>
              <c:numCache>
                <c:formatCode>General</c:formatCode>
                <c:ptCount val="5"/>
                <c:pt idx="0">
                  <c:v>0</c:v>
                </c:pt>
                <c:pt idx="1">
                  <c:v>19</c:v>
                </c:pt>
                <c:pt idx="2">
                  <c:v>24</c:v>
                </c:pt>
                <c:pt idx="3">
                  <c:v>25</c:v>
                </c:pt>
                <c:pt idx="4">
                  <c:v>28</c:v>
                </c:pt>
              </c:numCache>
            </c:numRef>
          </c:xVal>
          <c:yVal>
            <c:numRef>
              <c:f>Клубника!$C$1:$C$5</c:f>
              <c:numCache>
                <c:formatCode>General</c:formatCode>
                <c:ptCount val="5"/>
                <c:pt idx="0">
                  <c:v>85</c:v>
                </c:pt>
                <c:pt idx="1">
                  <c:v>30</c:v>
                </c:pt>
                <c:pt idx="2">
                  <c:v>12</c:v>
                </c:pt>
                <c:pt idx="3">
                  <c:v>9</c:v>
                </c:pt>
                <c:pt idx="4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43456"/>
        <c:axId val="483748944"/>
      </c:scatterChart>
      <c:valAx>
        <c:axId val="48374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 сублимации,ч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3748944"/>
        <c:crosses val="autoZero"/>
        <c:crossBetween val="midCat"/>
        <c:majorUnit val="5"/>
      </c:valAx>
      <c:valAx>
        <c:axId val="48374894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Влажность, %</a:t>
                </a:r>
              </a:p>
            </c:rich>
          </c:tx>
          <c:layout>
            <c:manualLayout>
              <c:xMode val="edge"/>
              <c:yMode val="edge"/>
              <c:x val="1.3206778344860544E-2"/>
              <c:y val="0.236494280807491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3743456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68539320540997639"/>
          <c:y val="0.1395249667865591"/>
          <c:w val="0.26110223768695839"/>
          <c:h val="0.148830562846310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Исследование сорбиционных свойств клубники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8079615048119"/>
          <c:y val="0.24098388743073781"/>
          <c:w val="0.8287893700787401"/>
          <c:h val="0.5448647564887722"/>
        </c:manualLayout>
      </c:layout>
      <c:scatterChart>
        <c:scatterStyle val="smoothMarker"/>
        <c:varyColors val="0"/>
        <c:ser>
          <c:idx val="0"/>
          <c:order val="0"/>
          <c:tx>
            <c:v>с обработкой</c:v>
          </c:tx>
          <c:xVal>
            <c:numRef>
              <c:f>Клубника!$A$9:$A$13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Клубника!$B$9:$B$13</c:f>
              <c:numCache>
                <c:formatCode>General</c:formatCode>
                <c:ptCount val="5"/>
                <c:pt idx="0">
                  <c:v>1.6</c:v>
                </c:pt>
                <c:pt idx="1">
                  <c:v>4.3</c:v>
                </c:pt>
                <c:pt idx="2">
                  <c:v>5.3</c:v>
                </c:pt>
                <c:pt idx="3">
                  <c:v>6.4</c:v>
                </c:pt>
                <c:pt idx="4">
                  <c:v>6.4</c:v>
                </c:pt>
              </c:numCache>
            </c:numRef>
          </c:yVal>
          <c:smooth val="1"/>
        </c:ser>
        <c:ser>
          <c:idx val="1"/>
          <c:order val="1"/>
          <c:tx>
            <c:v>без обработки</c:v>
          </c:tx>
          <c:xVal>
            <c:numRef>
              <c:f>Клубника!$A$9:$A$13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Клубника!$C$9:$C$13</c:f>
              <c:numCache>
                <c:formatCode>General</c:formatCode>
                <c:ptCount val="5"/>
                <c:pt idx="0">
                  <c:v>1.6</c:v>
                </c:pt>
                <c:pt idx="1">
                  <c:v>4</c:v>
                </c:pt>
                <c:pt idx="2">
                  <c:v>5</c:v>
                </c:pt>
                <c:pt idx="3">
                  <c:v>5.7</c:v>
                </c:pt>
                <c:pt idx="4">
                  <c:v>5.7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43848"/>
        <c:axId val="483749336"/>
      </c:scatterChart>
      <c:valAx>
        <c:axId val="483743848"/>
        <c:scaling>
          <c:orientation val="minMax"/>
          <c:max val="1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Время, мин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3749336"/>
        <c:crosses val="autoZero"/>
        <c:crossBetween val="midCat"/>
        <c:majorUnit val="30"/>
      </c:valAx>
      <c:valAx>
        <c:axId val="4837493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Масса, г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37438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172222222222224"/>
          <c:y val="0.43198673082531353"/>
          <c:w val="0.25541666666666668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ru-RU" sz="1800" b="1" i="0" baseline="0">
                <a:effectLst/>
              </a:rPr>
              <a:t>Исследование сорбиционных свойств клубники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0.17017366579177604"/>
          <c:y val="2.3148148148148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4072588752492886E-2"/>
          <c:y val="5.1400554097404488E-2"/>
          <c:w val="0.8569689658357923"/>
          <c:h val="0.78224298233907197"/>
        </c:manualLayout>
      </c:layout>
      <c:scatterChart>
        <c:scatterStyle val="smoothMarker"/>
        <c:varyColors val="0"/>
        <c:ser>
          <c:idx val="0"/>
          <c:order val="0"/>
          <c:tx>
            <c:v>с обработкой </c:v>
          </c:tx>
          <c:xVal>
            <c:numRef>
              <c:f>Клубника!$D$9:$D$12</c:f>
              <c:numCache>
                <c:formatCode>General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</c:numCache>
            </c:numRef>
          </c:xVal>
          <c:yVal>
            <c:numRef>
              <c:f>Клубника!$E$9:$E$12</c:f>
              <c:numCache>
                <c:formatCode>General</c:formatCode>
                <c:ptCount val="4"/>
                <c:pt idx="0">
                  <c:v>1.6</c:v>
                </c:pt>
                <c:pt idx="1">
                  <c:v>5.6</c:v>
                </c:pt>
                <c:pt idx="2">
                  <c:v>11.8</c:v>
                </c:pt>
                <c:pt idx="3">
                  <c:v>16</c:v>
                </c:pt>
              </c:numCache>
            </c:numRef>
          </c:yVal>
          <c:smooth val="1"/>
        </c:ser>
        <c:ser>
          <c:idx val="1"/>
          <c:order val="1"/>
          <c:tx>
            <c:v>без обработки</c:v>
          </c:tx>
          <c:xVal>
            <c:numRef>
              <c:f>Клубника!$D$9:$D$12</c:f>
              <c:numCache>
                <c:formatCode>General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</c:numCache>
            </c:numRef>
          </c:xVal>
          <c:yVal>
            <c:numRef>
              <c:f>Клубника!$F$9:$F$12</c:f>
              <c:numCache>
                <c:formatCode>General</c:formatCode>
                <c:ptCount val="4"/>
                <c:pt idx="0">
                  <c:v>1.6</c:v>
                </c:pt>
                <c:pt idx="1">
                  <c:v>5.2</c:v>
                </c:pt>
                <c:pt idx="2">
                  <c:v>10</c:v>
                </c:pt>
                <c:pt idx="3">
                  <c:v>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49728"/>
        <c:axId val="483744240"/>
      </c:scatterChart>
      <c:valAx>
        <c:axId val="483749728"/>
        <c:scaling>
          <c:orientation val="minMax"/>
          <c:max val="7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Время, ч</a:t>
                </a:r>
              </a:p>
            </c:rich>
          </c:tx>
          <c:layout>
            <c:manualLayout>
              <c:xMode val="edge"/>
              <c:yMode val="edge"/>
              <c:x val="0.42202550768110503"/>
              <c:y val="0.910713110013790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83744240"/>
        <c:crosses val="autoZero"/>
        <c:crossBetween val="midCat"/>
        <c:majorUnit val="24"/>
      </c:valAx>
      <c:valAx>
        <c:axId val="483744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гидроскопичность</a:t>
                </a:r>
                <a:r>
                  <a:rPr lang="ru-RU" baseline="0"/>
                  <a:t> </a:t>
                </a:r>
                <a:endParaRPr lang="ru-RU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3749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234711286089245"/>
          <c:y val="0.50424577136191306"/>
          <c:w val="0.18765284774185836"/>
          <c:h val="0.1634613639396770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2</xdr:row>
      <xdr:rowOff>171450</xdr:rowOff>
    </xdr:from>
    <xdr:to>
      <xdr:col>15</xdr:col>
      <xdr:colOff>438149</xdr:colOff>
      <xdr:row>18</xdr:row>
      <xdr:rowOff>171450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360719</xdr:colOff>
      <xdr:row>9</xdr:row>
      <xdr:rowOff>8629</xdr:rowOff>
    </xdr:from>
    <xdr:to>
      <xdr:col>10</xdr:col>
      <xdr:colOff>591223</xdr:colOff>
      <xdr:row>25</xdr:row>
      <xdr:rowOff>176269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22410</xdr:colOff>
      <xdr:row>9</xdr:row>
      <xdr:rowOff>14344</xdr:rowOff>
    </xdr:from>
    <xdr:to>
      <xdr:col>20</xdr:col>
      <xdr:colOff>469635</xdr:colOff>
      <xdr:row>26</xdr:row>
      <xdr:rowOff>44824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523091</xdr:colOff>
      <xdr:row>21</xdr:row>
      <xdr:rowOff>110714</xdr:rowOff>
    </xdr:from>
    <xdr:to>
      <xdr:col>10</xdr:col>
      <xdr:colOff>373828</xdr:colOff>
      <xdr:row>21</xdr:row>
      <xdr:rowOff>110714</xdr:rowOff>
    </xdr:to>
    <xdr:cxnSp macro="">
      <xdr:nvCxnSpPr>
        <xdr:cNvPr id="4" name="Прямая соединительная линия 3"/>
        <xdr:cNvCxnSpPr/>
      </xdr:nvCxnSpPr>
      <xdr:spPr>
        <a:xfrm flipV="1">
          <a:off x="1132691" y="4144832"/>
          <a:ext cx="5552290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600637</xdr:colOff>
      <xdr:row>20</xdr:row>
      <xdr:rowOff>36306</xdr:rowOff>
    </xdr:from>
    <xdr:ext cx="1693477" cy="264560"/>
    <xdr:sp macro="" textlink="">
      <xdr:nvSpPr>
        <xdr:cNvPr id="5" name="TextBox 4"/>
        <xdr:cNvSpPr txBox="1"/>
      </xdr:nvSpPr>
      <xdr:spPr>
        <a:xfrm>
          <a:off x="1210237" y="3891130"/>
          <a:ext cx="169347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требуемая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влажность 5%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22</xdr:col>
      <xdr:colOff>219634</xdr:colOff>
      <xdr:row>11</xdr:row>
      <xdr:rowOff>129091</xdr:rowOff>
    </xdr:from>
    <xdr:to>
      <xdr:col>29</xdr:col>
      <xdr:colOff>519951</xdr:colOff>
      <xdr:row>26</xdr:row>
      <xdr:rowOff>121022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661147</xdr:colOff>
      <xdr:row>28</xdr:row>
      <xdr:rowOff>17927</xdr:rowOff>
    </xdr:from>
    <xdr:to>
      <xdr:col>20</xdr:col>
      <xdr:colOff>246531</xdr:colOff>
      <xdr:row>49</xdr:row>
      <xdr:rowOff>100852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133349</xdr:rowOff>
    </xdr:from>
    <xdr:to>
      <xdr:col>14</xdr:col>
      <xdr:colOff>514350</xdr:colOff>
      <xdr:row>20</xdr:row>
      <xdr:rowOff>47624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133351</xdr:colOff>
      <xdr:row>1</xdr:row>
      <xdr:rowOff>171449</xdr:rowOff>
    </xdr:from>
    <xdr:to>
      <xdr:col>16</xdr:col>
      <xdr:colOff>581025</xdr:colOff>
      <xdr:row>18</xdr:row>
      <xdr:rowOff>19049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21</xdr:row>
      <xdr:rowOff>9525</xdr:rowOff>
    </xdr:from>
    <xdr:to>
      <xdr:col>8</xdr:col>
      <xdr:colOff>552450</xdr:colOff>
      <xdr:row>35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476249</xdr:colOff>
      <xdr:row>21</xdr:row>
      <xdr:rowOff>38099</xdr:rowOff>
    </xdr:from>
    <xdr:to>
      <xdr:col>17</xdr:col>
      <xdr:colOff>200024</xdr:colOff>
      <xdr:row>35</xdr:row>
      <xdr:rowOff>180974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180976</xdr:colOff>
      <xdr:row>3</xdr:row>
      <xdr:rowOff>9524</xdr:rowOff>
    </xdr:from>
    <xdr:to>
      <xdr:col>16</xdr:col>
      <xdr:colOff>19050</xdr:colOff>
      <xdr:row>19</xdr:row>
      <xdr:rowOff>123824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180976</xdr:colOff>
      <xdr:row>3</xdr:row>
      <xdr:rowOff>9524</xdr:rowOff>
    </xdr:from>
    <xdr:to>
      <xdr:col>16</xdr:col>
      <xdr:colOff>19050</xdr:colOff>
      <xdr:row>19</xdr:row>
      <xdr:rowOff>123824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180976</xdr:colOff>
      <xdr:row>4</xdr:row>
      <xdr:rowOff>9524</xdr:rowOff>
    </xdr:from>
    <xdr:to>
      <xdr:col>16</xdr:col>
      <xdr:colOff>19050</xdr:colOff>
      <xdr:row>20</xdr:row>
      <xdr:rowOff>123824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R5" sqref="R5"/>
    </sheetView>
  </sheetViews>
  <sheetFormatPr defaultRowHeight="14.4" x14ac:dyDescent="0.3"/>
  <sheetData>
    <row r="1" spans="1:3" ht="18" x14ac:dyDescent="0.35">
      <c r="A1">
        <v>13</v>
      </c>
      <c r="B1" s="1">
        <v>76.89</v>
      </c>
      <c r="C1" s="1">
        <v>83.6</v>
      </c>
    </row>
    <row r="2" spans="1:3" ht="18" x14ac:dyDescent="0.35">
      <c r="A2">
        <v>33</v>
      </c>
      <c r="B2" s="1">
        <v>56.36</v>
      </c>
      <c r="C2" s="1">
        <v>82.33</v>
      </c>
    </row>
    <row r="3" spans="1:3" ht="18" x14ac:dyDescent="0.35">
      <c r="A3">
        <v>58</v>
      </c>
      <c r="B3" s="1">
        <v>37</v>
      </c>
      <c r="C3" s="1">
        <v>76.599999999999994</v>
      </c>
    </row>
    <row r="4" spans="1:3" ht="18" x14ac:dyDescent="0.35">
      <c r="B4" s="1"/>
    </row>
    <row r="5" spans="1:3" ht="18" x14ac:dyDescent="0.35">
      <c r="B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topLeftCell="A4" zoomScaleNormal="100" workbookViewId="0">
      <selection activeCell="H55" sqref="H55"/>
    </sheetView>
  </sheetViews>
  <sheetFormatPr defaultRowHeight="14.4" x14ac:dyDescent="0.3"/>
  <cols>
    <col min="10" max="10" width="12" bestFit="1" customWidth="1"/>
    <col min="11" max="11" width="12" customWidth="1"/>
    <col min="13" max="13" width="12.44140625" bestFit="1" customWidth="1"/>
    <col min="18" max="18" width="8.88671875" customWidth="1"/>
    <col min="20" max="20" width="12.33203125" bestFit="1" customWidth="1"/>
  </cols>
  <sheetData>
    <row r="1" spans="1:21" x14ac:dyDescent="0.3">
      <c r="A1">
        <v>0</v>
      </c>
      <c r="B1">
        <v>87</v>
      </c>
      <c r="C1">
        <f>(B1)/(100-$B$1)</f>
        <v>6.6923076923076925</v>
      </c>
      <c r="D1">
        <v>87</v>
      </c>
      <c r="E1">
        <v>87</v>
      </c>
      <c r="F1">
        <f>E1/(100-$E$1)</f>
        <v>6.6923076923076925</v>
      </c>
      <c r="G1" s="2">
        <v>87</v>
      </c>
      <c r="H1" s="2">
        <f>G1/(100-$E$1)</f>
        <v>6.6923076923076925</v>
      </c>
      <c r="I1">
        <v>6.6923076923076925</v>
      </c>
      <c r="J1">
        <f>(C1-C2)/21150</f>
        <v>1.8912529550827442E-5</v>
      </c>
      <c r="K1">
        <f>J1*10^5</f>
        <v>1.8912529550827442</v>
      </c>
      <c r="L1">
        <v>6.6923076923076925</v>
      </c>
      <c r="M1">
        <f>(F1-F2)/21150</f>
        <v>5.0918348790689245E-5</v>
      </c>
      <c r="N1">
        <f>M1*10^5</f>
        <v>5.0918348790689247</v>
      </c>
      <c r="P1">
        <v>28</v>
      </c>
      <c r="Q1">
        <f>100/13</f>
        <v>7.6923076923076925</v>
      </c>
      <c r="R1">
        <v>6.6923076923076925</v>
      </c>
      <c r="S1">
        <v>4</v>
      </c>
      <c r="T1" s="2">
        <f>(H1-H2)/21150</f>
        <v>3.2733224222585933E-5</v>
      </c>
      <c r="U1">
        <f>T1*10^5</f>
        <v>3.2733224222585933</v>
      </c>
    </row>
    <row r="2" spans="1:21" x14ac:dyDescent="0.3">
      <c r="A2">
        <v>6</v>
      </c>
      <c r="B2">
        <v>81.8</v>
      </c>
      <c r="C2">
        <f>(B2)/(100-$B$1)</f>
        <v>6.2923076923076922</v>
      </c>
      <c r="E2">
        <v>73</v>
      </c>
      <c r="F2">
        <f>E2/(100-$E$1)</f>
        <v>5.615384615384615</v>
      </c>
      <c r="G2" s="2">
        <v>78</v>
      </c>
      <c r="H2" s="2">
        <f>G2/(100-$E$1)</f>
        <v>6</v>
      </c>
      <c r="I2">
        <v>6.3076923076923075</v>
      </c>
      <c r="J2">
        <f>(C2-C3)/21150</f>
        <v>1.745771958537914E-5</v>
      </c>
      <c r="K2">
        <f>J2*10^5</f>
        <v>1.7457719585379139</v>
      </c>
      <c r="L2">
        <v>5.615384615384615</v>
      </c>
      <c r="M2">
        <f>(F2-F3)/21150</f>
        <v>3.3824331696672089E-5</v>
      </c>
      <c r="N2">
        <f>M2*10^5</f>
        <v>3.382433169667209</v>
      </c>
      <c r="R2">
        <v>6.3</v>
      </c>
      <c r="S2">
        <v>3.9</v>
      </c>
      <c r="T2" s="2">
        <f>(H2-H3)/21150</f>
        <v>2.9096199308965247E-5</v>
      </c>
      <c r="U2">
        <f t="shared" ref="U2:U6" si="0">T2*10^5</f>
        <v>2.9096199308965249</v>
      </c>
    </row>
    <row r="3" spans="1:21" x14ac:dyDescent="0.3">
      <c r="A3">
        <v>12</v>
      </c>
      <c r="B3">
        <v>77</v>
      </c>
      <c r="C3">
        <f>(B3)/(100-$B$1)</f>
        <v>5.9230769230769234</v>
      </c>
      <c r="E3">
        <f>(E1+E4)/2</f>
        <v>67.064999999999998</v>
      </c>
      <c r="F3">
        <v>4.9000000000000004</v>
      </c>
      <c r="G3" s="2">
        <v>70</v>
      </c>
      <c r="H3" s="2">
        <f t="shared" ref="H3:H7" si="1">G3/(100-$E$1)</f>
        <v>5.384615384615385</v>
      </c>
      <c r="I3">
        <v>5.9230769230769234</v>
      </c>
      <c r="J3">
        <f>(C3-C4)/42300</f>
        <v>1.5457355882887807E-5</v>
      </c>
      <c r="K3">
        <f>J3*10^5</f>
        <v>1.5457355882887807</v>
      </c>
      <c r="L3">
        <v>4.9000000000000004</v>
      </c>
      <c r="M3">
        <f>(F3-F4)/42300</f>
        <v>3.0132751409347157E-5</v>
      </c>
      <c r="N3">
        <f>M3*10^5</f>
        <v>3.0132751409347156</v>
      </c>
      <c r="R3">
        <v>5.615384615384615</v>
      </c>
      <c r="S3">
        <v>3.382433169667209</v>
      </c>
      <c r="T3" s="2">
        <f>(H3-H4)/42300</f>
        <v>2.7277686852154945E-5</v>
      </c>
      <c r="U3">
        <f t="shared" si="0"/>
        <v>2.7277686852154943</v>
      </c>
    </row>
    <row r="4" spans="1:21" ht="18" x14ac:dyDescent="0.35">
      <c r="A4">
        <v>24</v>
      </c>
      <c r="B4" s="1">
        <v>68.5</v>
      </c>
      <c r="C4">
        <f t="shared" ref="C4:C8" si="2">(B4)/(100-$B$1)</f>
        <v>5.2692307692307692</v>
      </c>
      <c r="D4" s="1">
        <v>56.4</v>
      </c>
      <c r="E4" s="1">
        <v>47.13</v>
      </c>
      <c r="F4">
        <f t="shared" ref="F4:F5" si="3">E4/(100-$E$1)</f>
        <v>3.6253846153846156</v>
      </c>
      <c r="G4" s="3">
        <v>55</v>
      </c>
      <c r="H4" s="2">
        <f t="shared" si="1"/>
        <v>4.2307692307692308</v>
      </c>
      <c r="I4" s="1">
        <v>5.2692307692307692</v>
      </c>
      <c r="J4">
        <f>(C4-C5)/84600</f>
        <v>1.1993089652664114E-5</v>
      </c>
      <c r="K4">
        <f t="shared" ref="K4:K7" si="4">J4*10^5</f>
        <v>1.1993089652664115</v>
      </c>
      <c r="L4" s="1">
        <v>3.6253846153846156</v>
      </c>
      <c r="M4">
        <f t="shared" ref="M4:M6" si="5">(F4-F5)/84600</f>
        <v>2.2849609019821787E-5</v>
      </c>
      <c r="N4">
        <f t="shared" ref="N4:N6" si="6">M4*10^5</f>
        <v>2.2849609019821786</v>
      </c>
      <c r="O4" t="s">
        <v>0</v>
      </c>
      <c r="P4">
        <f>P1/Q1</f>
        <v>3.64</v>
      </c>
      <c r="R4">
        <v>4.9000000000000004</v>
      </c>
      <c r="S4">
        <v>3.0132751409347156</v>
      </c>
      <c r="T4" s="2">
        <f>(H4-H5)/84600</f>
        <v>2.0912893253318784E-5</v>
      </c>
      <c r="U4">
        <f t="shared" si="0"/>
        <v>2.0912893253318785</v>
      </c>
    </row>
    <row r="5" spans="1:21" ht="18" x14ac:dyDescent="0.35">
      <c r="A5">
        <v>50</v>
      </c>
      <c r="B5" s="1">
        <v>55.31</v>
      </c>
      <c r="C5">
        <f t="shared" si="2"/>
        <v>4.2546153846153851</v>
      </c>
      <c r="D5" s="1">
        <v>41.66</v>
      </c>
      <c r="E5" s="1">
        <v>22</v>
      </c>
      <c r="F5">
        <f t="shared" si="3"/>
        <v>1.6923076923076923</v>
      </c>
      <c r="G5" s="3">
        <v>32</v>
      </c>
      <c r="H5" s="2">
        <f t="shared" si="1"/>
        <v>2.4615384615384617</v>
      </c>
      <c r="I5" s="1">
        <v>4.2546153846153851</v>
      </c>
      <c r="J5">
        <f t="shared" ref="J5:J7" si="7">(C5-C6)/84600</f>
        <v>8.5379159847244999E-6</v>
      </c>
      <c r="K5">
        <f t="shared" si="4"/>
        <v>0.85379159847245001</v>
      </c>
      <c r="L5" s="1">
        <v>1.8461538461538463</v>
      </c>
      <c r="M5">
        <f t="shared" si="5"/>
        <v>1.2729587197672303E-5</v>
      </c>
      <c r="N5">
        <f t="shared" si="6"/>
        <v>1.2729587197672303</v>
      </c>
      <c r="O5" t="s">
        <v>1</v>
      </c>
      <c r="P5">
        <v>2.95</v>
      </c>
      <c r="R5" s="1">
        <v>3.6253846153846156</v>
      </c>
      <c r="S5">
        <v>2.1031096563011458</v>
      </c>
      <c r="T5" s="2">
        <f t="shared" ref="T5:T6" si="8">(H5-H6)/84600</f>
        <v>1.1820330969267142E-5</v>
      </c>
      <c r="U5">
        <f t="shared" si="0"/>
        <v>1.1820330969267141</v>
      </c>
    </row>
    <row r="6" spans="1:21" ht="18" x14ac:dyDescent="0.35">
      <c r="A6">
        <v>72</v>
      </c>
      <c r="B6" s="1">
        <v>45.92</v>
      </c>
      <c r="C6">
        <f t="shared" si="2"/>
        <v>3.5323076923076924</v>
      </c>
      <c r="D6" s="1">
        <v>8.43</v>
      </c>
      <c r="E6" s="1">
        <v>8</v>
      </c>
      <c r="F6">
        <f>E6/(100-$E$1)</f>
        <v>0.61538461538461542</v>
      </c>
      <c r="G6" s="3">
        <v>19</v>
      </c>
      <c r="H6" s="2">
        <f t="shared" si="1"/>
        <v>1.4615384615384615</v>
      </c>
      <c r="I6" s="1">
        <v>3.5323076923076924</v>
      </c>
      <c r="J6">
        <f t="shared" si="7"/>
        <v>7.2013093289689065E-6</v>
      </c>
      <c r="K6">
        <f t="shared" si="4"/>
        <v>0.72013093289689067</v>
      </c>
      <c r="L6">
        <v>0.46153846153846156</v>
      </c>
      <c r="M6">
        <f t="shared" si="5"/>
        <v>7.2740498272413169E-6</v>
      </c>
      <c r="N6">
        <f t="shared" si="6"/>
        <v>0.72740498272413168</v>
      </c>
      <c r="O6" t="s">
        <v>2</v>
      </c>
      <c r="P6">
        <v>2.92</v>
      </c>
      <c r="R6" s="1">
        <v>1.8461538461538463</v>
      </c>
      <c r="S6">
        <v>1.3366612111292999</v>
      </c>
      <c r="T6" s="2">
        <f t="shared" si="8"/>
        <v>5.728314238952536E-6</v>
      </c>
      <c r="U6">
        <f t="shared" si="0"/>
        <v>0.57283142389525366</v>
      </c>
    </row>
    <row r="7" spans="1:21" ht="18" x14ac:dyDescent="0.35">
      <c r="A7">
        <v>96</v>
      </c>
      <c r="B7" s="1">
        <v>38</v>
      </c>
      <c r="C7">
        <f t="shared" si="2"/>
        <v>2.9230769230769229</v>
      </c>
      <c r="G7" s="3">
        <v>12.7</v>
      </c>
      <c r="H7" s="2">
        <f t="shared" si="1"/>
        <v>0.97692307692307689</v>
      </c>
      <c r="I7" s="1">
        <v>2.9230769230769229</v>
      </c>
      <c r="J7">
        <f t="shared" si="7"/>
        <v>5.4555373704309834E-6</v>
      </c>
      <c r="K7">
        <f t="shared" si="4"/>
        <v>0.5455537370430984</v>
      </c>
      <c r="O7" t="s">
        <v>3</v>
      </c>
      <c r="P7">
        <v>2.91</v>
      </c>
      <c r="R7">
        <v>0.46153846153846156</v>
      </c>
      <c r="S7">
        <v>0.54555373704309873</v>
      </c>
      <c r="T7" s="2">
        <f>(H6-H7)/84600</f>
        <v>5.728314238952536E-6</v>
      </c>
      <c r="U7">
        <v>0.3</v>
      </c>
    </row>
    <row r="8" spans="1:21" ht="18" x14ac:dyDescent="0.35">
      <c r="A8">
        <v>120</v>
      </c>
      <c r="B8" s="1">
        <v>32</v>
      </c>
      <c r="C8">
        <f t="shared" si="2"/>
        <v>2.4615384615384617</v>
      </c>
      <c r="G8" s="4"/>
      <c r="H8" s="5"/>
      <c r="I8">
        <v>2.4615384615384617</v>
      </c>
    </row>
    <row r="28" spans="1:9" x14ac:dyDescent="0.3">
      <c r="B28" t="s">
        <v>5</v>
      </c>
      <c r="C28" t="s">
        <v>4</v>
      </c>
      <c r="D28" t="s">
        <v>6</v>
      </c>
      <c r="G28" t="s">
        <v>5</v>
      </c>
      <c r="H28" t="s">
        <v>4</v>
      </c>
      <c r="I28" t="s">
        <v>6</v>
      </c>
    </row>
    <row r="29" spans="1:9" x14ac:dyDescent="0.3">
      <c r="A29">
        <v>0</v>
      </c>
      <c r="B29">
        <f>C1/C1</f>
        <v>1</v>
      </c>
      <c r="C29">
        <f>F1/F1</f>
        <v>1</v>
      </c>
      <c r="D29">
        <f>H1/H1</f>
        <v>1</v>
      </c>
      <c r="G29">
        <f>LN(B29)</f>
        <v>0</v>
      </c>
      <c r="H29">
        <f>LN(C29)</f>
        <v>0</v>
      </c>
      <c r="I29">
        <f>LN(D29)</f>
        <v>0</v>
      </c>
    </row>
    <row r="30" spans="1:9" x14ac:dyDescent="0.3">
      <c r="A30">
        <v>21600</v>
      </c>
      <c r="B30">
        <f>C2/C1</f>
        <v>0.94022988505747118</v>
      </c>
      <c r="C30">
        <f>F2/F1</f>
        <v>0.83908045977011481</v>
      </c>
      <c r="D30">
        <f>H2/H1</f>
        <v>0.89655172413793105</v>
      </c>
      <c r="G30">
        <f t="shared" ref="G30:G36" si="9">LN(B30)</f>
        <v>-6.1630875045882438E-2</v>
      </c>
      <c r="H30">
        <f t="shared" ref="H30:H34" si="10">LN(C30)</f>
        <v>-0.17544867750619275</v>
      </c>
      <c r="I30">
        <f t="shared" ref="I30:I34" si="11">LN(D30)</f>
        <v>-0.10919929196499197</v>
      </c>
    </row>
    <row r="31" spans="1:9" x14ac:dyDescent="0.3">
      <c r="A31">
        <v>43200</v>
      </c>
      <c r="B31">
        <f>C3/C1</f>
        <v>0.88505747126436785</v>
      </c>
      <c r="C31">
        <f>F3/F1</f>
        <v>0.73218390804597699</v>
      </c>
      <c r="D31">
        <f>H3/H1</f>
        <v>0.8045977011494253</v>
      </c>
      <c r="G31">
        <f t="shared" si="9"/>
        <v>-0.12210269680089984</v>
      </c>
      <c r="H31">
        <f t="shared" si="10"/>
        <v>-0.31172355607646607</v>
      </c>
      <c r="I31">
        <f t="shared" si="11"/>
        <v>-0.21741287660522471</v>
      </c>
    </row>
    <row r="32" spans="1:9" x14ac:dyDescent="0.3">
      <c r="A32">
        <v>86400</v>
      </c>
      <c r="B32">
        <f>C4/C1</f>
        <v>0.78735632183908044</v>
      </c>
      <c r="C32">
        <f>F4/F1</f>
        <v>0.54172413793103447</v>
      </c>
      <c r="D32">
        <f>H4/H1</f>
        <v>0.63218390804597702</v>
      </c>
      <c r="G32">
        <f t="shared" si="9"/>
        <v>-0.23907437338640414</v>
      </c>
      <c r="H32">
        <f t="shared" si="10"/>
        <v>-0.61299837771894428</v>
      </c>
      <c r="I32">
        <f t="shared" si="11"/>
        <v>-0.45857493342211281</v>
      </c>
    </row>
    <row r="33" spans="1:9" x14ac:dyDescent="0.3">
      <c r="A33">
        <v>180000</v>
      </c>
      <c r="B33">
        <f>C5/C1</f>
        <v>0.63574712643678166</v>
      </c>
      <c r="C33">
        <f>F5/F1</f>
        <v>0.25287356321839077</v>
      </c>
      <c r="D33">
        <f>H5/H1</f>
        <v>0.36781609195402298</v>
      </c>
      <c r="G33">
        <f t="shared" si="9"/>
        <v>-0.45295439464799697</v>
      </c>
      <c r="H33">
        <f t="shared" si="10"/>
        <v>-1.3748656652962681</v>
      </c>
      <c r="I33">
        <f t="shared" si="11"/>
        <v>-1.0001722158548572</v>
      </c>
    </row>
    <row r="34" spans="1:9" x14ac:dyDescent="0.3">
      <c r="A34">
        <v>259200</v>
      </c>
      <c r="B34">
        <f>C6/C1</f>
        <v>0.52781609195402301</v>
      </c>
      <c r="C34">
        <f>F6/F1</f>
        <v>9.1954022988505746E-2</v>
      </c>
      <c r="D34">
        <f>H6/H1</f>
        <v>0.21839080459770113</v>
      </c>
      <c r="G34">
        <f t="shared" si="9"/>
        <v>-0.63900736664327273</v>
      </c>
      <c r="H34">
        <f t="shared" si="10"/>
        <v>-2.386466576974748</v>
      </c>
      <c r="I34">
        <f t="shared" si="11"/>
        <v>-1.5214691394881434</v>
      </c>
    </row>
    <row r="35" spans="1:9" x14ac:dyDescent="0.3">
      <c r="A35">
        <v>345600</v>
      </c>
      <c r="B35">
        <f>C7/C1</f>
        <v>0.43678160919540227</v>
      </c>
      <c r="G35">
        <f t="shared" si="9"/>
        <v>-0.82832195892819804</v>
      </c>
    </row>
    <row r="36" spans="1:9" x14ac:dyDescent="0.3">
      <c r="A36">
        <v>432000</v>
      </c>
      <c r="B36">
        <f>C8/C1</f>
        <v>0.36781609195402298</v>
      </c>
      <c r="G36">
        <f t="shared" si="9"/>
        <v>-1.0001722158548572</v>
      </c>
    </row>
    <row r="37" spans="1:9" x14ac:dyDescent="0.3">
      <c r="B37" t="s">
        <v>5</v>
      </c>
      <c r="C37" t="s">
        <v>6</v>
      </c>
      <c r="D37" t="s">
        <v>4</v>
      </c>
    </row>
    <row r="38" spans="1:9" x14ac:dyDescent="0.3">
      <c r="A38">
        <v>0</v>
      </c>
      <c r="B38">
        <f>-0.0000023197*A38</f>
        <v>0</v>
      </c>
      <c r="C38">
        <f t="shared" ref="C38:C43" si="12">-0.0000058568*A38</f>
        <v>0</v>
      </c>
      <c r="D38">
        <f>-0.0000089281*A38</f>
        <v>0</v>
      </c>
      <c r="G38" s="2" t="s">
        <v>8</v>
      </c>
    </row>
    <row r="39" spans="1:9" x14ac:dyDescent="0.3">
      <c r="A39">
        <v>21600</v>
      </c>
      <c r="B39">
        <f t="shared" ref="B39:B44" si="13">-0.0000023197*A39</f>
        <v>-5.0105520000000001E-2</v>
      </c>
      <c r="C39">
        <f t="shared" si="12"/>
        <v>-0.12650688000000002</v>
      </c>
      <c r="D39">
        <f t="shared" ref="D39:D43" si="14">-0.0000089281*A39</f>
        <v>-0.19284696000000001</v>
      </c>
      <c r="G39" t="s">
        <v>7</v>
      </c>
      <c r="H39" t="s">
        <v>6</v>
      </c>
      <c r="I39" t="s">
        <v>4</v>
      </c>
    </row>
    <row r="40" spans="1:9" x14ac:dyDescent="0.3">
      <c r="A40">
        <v>43200</v>
      </c>
      <c r="B40">
        <f t="shared" si="13"/>
        <v>-0.10021104</v>
      </c>
      <c r="C40">
        <f t="shared" si="12"/>
        <v>-0.25301376000000003</v>
      </c>
      <c r="D40">
        <f t="shared" si="14"/>
        <v>-0.38569392000000002</v>
      </c>
      <c r="G40">
        <f>SQRT((G51^2)/3)</f>
        <v>9.810005605205345E-2</v>
      </c>
      <c r="H40">
        <f>SQRT((H49^2)/5)</f>
        <v>0.627730528631816</v>
      </c>
      <c r="I40">
        <f>SQRT((I49^2)/5)</f>
        <v>0.87847140714435412</v>
      </c>
    </row>
    <row r="41" spans="1:9" x14ac:dyDescent="0.3">
      <c r="A41">
        <v>86400</v>
      </c>
      <c r="B41">
        <f t="shared" si="13"/>
        <v>-0.20042208</v>
      </c>
      <c r="C41">
        <f t="shared" si="12"/>
        <v>-0.50602752000000006</v>
      </c>
      <c r="D41">
        <f t="shared" si="14"/>
        <v>-0.77138784000000005</v>
      </c>
    </row>
    <row r="42" spans="1:9" x14ac:dyDescent="0.3">
      <c r="A42">
        <v>180000</v>
      </c>
      <c r="B42">
        <f t="shared" si="13"/>
        <v>-0.41754599999999997</v>
      </c>
      <c r="C42">
        <f t="shared" si="12"/>
        <v>-1.054224</v>
      </c>
      <c r="D42">
        <f t="shared" si="14"/>
        <v>-1.6070580000000001</v>
      </c>
      <c r="G42" t="s">
        <v>9</v>
      </c>
    </row>
    <row r="43" spans="1:9" x14ac:dyDescent="0.3">
      <c r="A43">
        <v>259200</v>
      </c>
      <c r="B43">
        <f t="shared" si="13"/>
        <v>-0.60126623999999995</v>
      </c>
      <c r="C43">
        <f t="shared" si="12"/>
        <v>-1.5180825600000001</v>
      </c>
      <c r="D43">
        <f t="shared" si="14"/>
        <v>-2.3141635200000001</v>
      </c>
      <c r="G43" t="s">
        <v>5</v>
      </c>
      <c r="H43" t="s">
        <v>6</v>
      </c>
      <c r="I43" t="s">
        <v>4</v>
      </c>
    </row>
    <row r="44" spans="1:9" x14ac:dyDescent="0.3">
      <c r="A44">
        <v>345600</v>
      </c>
      <c r="B44">
        <f t="shared" si="13"/>
        <v>-0.80168832000000001</v>
      </c>
      <c r="G44">
        <f>B39-G30</f>
        <v>1.1525355045882438E-2</v>
      </c>
      <c r="H44">
        <f>C39-H30</f>
        <v>4.8941797506192736E-2</v>
      </c>
      <c r="I44">
        <f>D39-I30</f>
        <v>-8.3647668035008046E-2</v>
      </c>
    </row>
    <row r="45" spans="1:9" x14ac:dyDescent="0.3">
      <c r="A45">
        <v>432000</v>
      </c>
      <c r="B45">
        <f>-0.0000023197*A45</f>
        <v>-1.0021104000000001</v>
      </c>
      <c r="G45">
        <f>B40-G31</f>
        <v>2.1891656800899842E-2</v>
      </c>
      <c r="H45">
        <f t="shared" ref="H45:H48" si="15">C40-H31</f>
        <v>5.8709796076466036E-2</v>
      </c>
      <c r="I45">
        <f t="shared" ref="I45:I48" si="16">D40-I31</f>
        <v>-0.16828104339477531</v>
      </c>
    </row>
    <row r="46" spans="1:9" x14ac:dyDescent="0.3">
      <c r="G46">
        <f t="shared" ref="G46:G50" si="17">B41-G32</f>
        <v>3.8652293386404135E-2</v>
      </c>
      <c r="H46">
        <f t="shared" si="15"/>
        <v>0.10697085771894421</v>
      </c>
      <c r="I46">
        <f t="shared" si="16"/>
        <v>-0.31281290657788724</v>
      </c>
    </row>
    <row r="47" spans="1:9" x14ac:dyDescent="0.3">
      <c r="G47">
        <f t="shared" si="17"/>
        <v>3.5408394647996999E-2</v>
      </c>
      <c r="H47">
        <f t="shared" si="15"/>
        <v>0.32064166529626803</v>
      </c>
      <c r="I47">
        <f t="shared" si="16"/>
        <v>-0.60688578414514294</v>
      </c>
    </row>
    <row r="48" spans="1:9" x14ac:dyDescent="0.3">
      <c r="G48">
        <f t="shared" si="17"/>
        <v>3.7741126643272782E-2</v>
      </c>
      <c r="H48">
        <f t="shared" si="15"/>
        <v>0.86838401697474787</v>
      </c>
      <c r="I48">
        <f t="shared" si="16"/>
        <v>-0.7926943805118567</v>
      </c>
    </row>
    <row r="49" spans="7:9" x14ac:dyDescent="0.3">
      <c r="G49">
        <f t="shared" si="17"/>
        <v>2.6633638928198033E-2</v>
      </c>
      <c r="H49" s="2">
        <f>SUM(H44:H48)</f>
        <v>1.4036481335726188</v>
      </c>
      <c r="I49" s="2">
        <f>SUM(I44:I48)</f>
        <v>-1.9643217826646702</v>
      </c>
    </row>
    <row r="50" spans="7:9" x14ac:dyDescent="0.3">
      <c r="G50">
        <f t="shared" si="17"/>
        <v>-1.9381841451429072E-3</v>
      </c>
    </row>
    <row r="51" spans="7:9" x14ac:dyDescent="0.3">
      <c r="G51" s="2">
        <f>SUM(G44:G50)</f>
        <v>0.16991428130751132</v>
      </c>
    </row>
    <row r="52" spans="7:9" x14ac:dyDescent="0.3">
      <c r="G52" t="s">
        <v>7</v>
      </c>
      <c r="H52" t="s">
        <v>6</v>
      </c>
      <c r="I52" t="s">
        <v>4</v>
      </c>
    </row>
    <row r="53" spans="7:9" x14ac:dyDescent="0.3">
      <c r="G53" s="2" t="s">
        <v>10</v>
      </c>
    </row>
    <row r="54" spans="7:9" x14ac:dyDescent="0.3">
      <c r="G54">
        <f>G51^2/3-0</f>
        <v>9.6236209974160294E-3</v>
      </c>
      <c r="H54">
        <f>H49^2/3-0</f>
        <v>0.65674269429396537</v>
      </c>
      <c r="I54">
        <f>I49^2/3-1</f>
        <v>0.28618668861696928</v>
      </c>
    </row>
    <row r="55" spans="7:9" x14ac:dyDescent="0.3">
      <c r="G55" t="s">
        <v>7</v>
      </c>
      <c r="H55" t="s">
        <v>6</v>
      </c>
      <c r="I55" t="s">
        <v>4</v>
      </c>
    </row>
    <row r="56" spans="7:9" x14ac:dyDescent="0.3">
      <c r="G56" s="2" t="s">
        <v>11</v>
      </c>
    </row>
    <row r="57" spans="7:9" x14ac:dyDescent="0.3">
      <c r="G57">
        <f>100*(SQRT(G54)/AVERAGE(C1:C8))</f>
        <v>2.1012925729437026</v>
      </c>
      <c r="H57">
        <f>100*(SQRT(H54)/AVERAGE(H1:H7))</f>
        <v>20.849899102820391</v>
      </c>
      <c r="I57">
        <f>100*(SQRT(I54)/AVERAGE(F1:F6))</f>
        <v>13.870693452824408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sqref="A1:D3"/>
    </sheetView>
  </sheetViews>
  <sheetFormatPr defaultRowHeight="14.4" x14ac:dyDescent="0.3"/>
  <sheetData>
    <row r="1" spans="1:4" ht="18" x14ac:dyDescent="0.35">
      <c r="A1">
        <v>21</v>
      </c>
      <c r="B1" s="1">
        <v>77.260000000000005</v>
      </c>
      <c r="C1" s="1">
        <v>76.150000000000006</v>
      </c>
      <c r="D1" s="1">
        <v>87</v>
      </c>
    </row>
    <row r="2" spans="1:4" ht="18" x14ac:dyDescent="0.35">
      <c r="A2">
        <v>29</v>
      </c>
      <c r="B2" s="1">
        <v>47</v>
      </c>
      <c r="C2" s="1">
        <v>45.3</v>
      </c>
      <c r="D2" s="1">
        <v>85</v>
      </c>
    </row>
    <row r="3" spans="1:4" x14ac:dyDescent="0.3">
      <c r="A3">
        <v>66</v>
      </c>
      <c r="B3">
        <v>26.42</v>
      </c>
      <c r="C3">
        <v>34.07</v>
      </c>
      <c r="D3">
        <v>70.52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13" workbookViewId="0">
      <selection activeCell="S28" sqref="S28"/>
    </sheetView>
  </sheetViews>
  <sheetFormatPr defaultRowHeight="14.4" x14ac:dyDescent="0.3"/>
  <sheetData>
    <row r="1" spans="1:6" x14ac:dyDescent="0.3">
      <c r="A1">
        <v>0</v>
      </c>
      <c r="B1">
        <v>85</v>
      </c>
      <c r="C1">
        <v>85</v>
      </c>
    </row>
    <row r="2" spans="1:6" ht="18" x14ac:dyDescent="0.35">
      <c r="A2">
        <v>19</v>
      </c>
      <c r="B2">
        <v>19.8</v>
      </c>
      <c r="C2">
        <v>30</v>
      </c>
      <c r="D2" s="1"/>
    </row>
    <row r="3" spans="1:6" ht="18" x14ac:dyDescent="0.35">
      <c r="A3">
        <v>24</v>
      </c>
      <c r="B3">
        <v>7</v>
      </c>
      <c r="C3">
        <v>12</v>
      </c>
      <c r="D3" s="1"/>
    </row>
    <row r="4" spans="1:6" ht="18" x14ac:dyDescent="0.35">
      <c r="A4">
        <v>25</v>
      </c>
      <c r="B4" s="1">
        <v>5</v>
      </c>
      <c r="C4" s="1">
        <v>9</v>
      </c>
      <c r="D4" s="1"/>
    </row>
    <row r="5" spans="1:6" x14ac:dyDescent="0.3">
      <c r="A5">
        <v>28</v>
      </c>
      <c r="B5">
        <v>4</v>
      </c>
      <c r="C5">
        <v>5</v>
      </c>
    </row>
    <row r="9" spans="1:6" x14ac:dyDescent="0.3">
      <c r="A9">
        <v>0</v>
      </c>
      <c r="B9">
        <v>1.6</v>
      </c>
      <c r="C9">
        <v>1.6</v>
      </c>
      <c r="D9">
        <v>0</v>
      </c>
      <c r="E9">
        <v>1.6</v>
      </c>
      <c r="F9">
        <v>1.6</v>
      </c>
    </row>
    <row r="10" spans="1:6" x14ac:dyDescent="0.3">
      <c r="A10">
        <v>30</v>
      </c>
      <c r="B10">
        <v>4.3</v>
      </c>
      <c r="C10">
        <v>4</v>
      </c>
      <c r="D10">
        <v>24</v>
      </c>
      <c r="E10">
        <v>5.6</v>
      </c>
      <c r="F10">
        <v>5.2</v>
      </c>
    </row>
    <row r="11" spans="1:6" x14ac:dyDescent="0.3">
      <c r="A11">
        <v>60</v>
      </c>
      <c r="B11">
        <v>5.3</v>
      </c>
      <c r="C11">
        <v>5</v>
      </c>
      <c r="D11">
        <v>48</v>
      </c>
      <c r="E11">
        <v>11.8</v>
      </c>
      <c r="F11">
        <v>10</v>
      </c>
    </row>
    <row r="12" spans="1:6" x14ac:dyDescent="0.3">
      <c r="A12">
        <v>90</v>
      </c>
      <c r="B12">
        <v>6.4</v>
      </c>
      <c r="C12">
        <v>5.7</v>
      </c>
      <c r="D12">
        <v>72</v>
      </c>
      <c r="E12">
        <v>16</v>
      </c>
      <c r="F12">
        <v>14</v>
      </c>
    </row>
    <row r="13" spans="1:6" x14ac:dyDescent="0.3">
      <c r="A13">
        <v>120</v>
      </c>
      <c r="B13">
        <v>6.4</v>
      </c>
      <c r="C13">
        <v>5.7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H24" sqref="H24"/>
    </sheetView>
  </sheetViews>
  <sheetFormatPr defaultRowHeight="14.4" x14ac:dyDescent="0.3"/>
  <sheetData>
    <row r="1" spans="1:4" x14ac:dyDescent="0.3">
      <c r="A1">
        <v>0</v>
      </c>
      <c r="B1">
        <v>87</v>
      </c>
      <c r="C1">
        <v>87</v>
      </c>
      <c r="D1">
        <v>87</v>
      </c>
    </row>
    <row r="2" spans="1:4" ht="18" x14ac:dyDescent="0.35">
      <c r="A2">
        <v>21</v>
      </c>
      <c r="B2">
        <v>36</v>
      </c>
      <c r="C2" s="1">
        <v>34</v>
      </c>
      <c r="D2" s="1">
        <v>42.8</v>
      </c>
    </row>
    <row r="3" spans="1:4" ht="18" x14ac:dyDescent="0.35">
      <c r="A3">
        <v>29</v>
      </c>
      <c r="B3">
        <v>17.100000000000001</v>
      </c>
      <c r="C3" s="1">
        <v>14.93</v>
      </c>
      <c r="D3" s="1">
        <v>20</v>
      </c>
    </row>
    <row r="4" spans="1:4" ht="18" x14ac:dyDescent="0.35">
      <c r="A4">
        <v>35</v>
      </c>
      <c r="B4" s="1"/>
      <c r="C4" s="1">
        <v>6</v>
      </c>
      <c r="D4" s="1">
        <v>9</v>
      </c>
    </row>
    <row r="5" spans="1:4" ht="18" x14ac:dyDescent="0.35">
      <c r="A5">
        <v>38</v>
      </c>
      <c r="C5" s="1">
        <v>5</v>
      </c>
      <c r="D5" s="1">
        <v>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" sqref="B1"/>
    </sheetView>
  </sheetViews>
  <sheetFormatPr defaultRowHeight="14.4" x14ac:dyDescent="0.3"/>
  <sheetData>
    <row r="1" spans="1:4" x14ac:dyDescent="0.3">
      <c r="A1">
        <v>0</v>
      </c>
      <c r="B1">
        <v>87</v>
      </c>
      <c r="C1">
        <v>87</v>
      </c>
      <c r="D1">
        <v>87</v>
      </c>
    </row>
    <row r="2" spans="1:4" ht="18" x14ac:dyDescent="0.35">
      <c r="A2">
        <v>21</v>
      </c>
      <c r="B2" s="1">
        <v>60</v>
      </c>
      <c r="C2" s="1">
        <v>76.150000000000006</v>
      </c>
      <c r="D2" s="1">
        <v>87</v>
      </c>
    </row>
    <row r="3" spans="1:4" ht="18" x14ac:dyDescent="0.35">
      <c r="A3">
        <v>29</v>
      </c>
      <c r="B3" s="1">
        <v>47</v>
      </c>
      <c r="C3" s="1">
        <v>45.3</v>
      </c>
      <c r="D3" s="1">
        <v>85</v>
      </c>
    </row>
    <row r="4" spans="1:4" x14ac:dyDescent="0.3">
      <c r="A4">
        <v>66</v>
      </c>
      <c r="B4">
        <v>15</v>
      </c>
      <c r="C4">
        <v>34.07</v>
      </c>
      <c r="D4">
        <v>70.52</v>
      </c>
    </row>
    <row r="5" spans="1:4" ht="18" x14ac:dyDescent="0.35">
      <c r="A5">
        <v>72</v>
      </c>
      <c r="B5">
        <v>8</v>
      </c>
      <c r="C5" s="1"/>
      <c r="D5" s="1"/>
    </row>
    <row r="6" spans="1:4" x14ac:dyDescent="0.3">
      <c r="A6">
        <v>78</v>
      </c>
      <c r="B6">
        <v>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E4" sqref="E4"/>
    </sheetView>
  </sheetViews>
  <sheetFormatPr defaultRowHeight="14.4" x14ac:dyDescent="0.3"/>
  <sheetData>
    <row r="1" spans="1:4" x14ac:dyDescent="0.3">
      <c r="A1">
        <v>0</v>
      </c>
      <c r="B1">
        <v>85</v>
      </c>
      <c r="C1">
        <v>85</v>
      </c>
    </row>
    <row r="2" spans="1:4" x14ac:dyDescent="0.3">
      <c r="A2">
        <v>15</v>
      </c>
      <c r="B2">
        <v>28</v>
      </c>
      <c r="C2">
        <v>24</v>
      </c>
    </row>
    <row r="3" spans="1:4" ht="18" x14ac:dyDescent="0.35">
      <c r="A3">
        <v>23</v>
      </c>
      <c r="B3" s="1">
        <v>15.9</v>
      </c>
      <c r="C3" s="1">
        <v>12.3</v>
      </c>
      <c r="D3" s="1"/>
    </row>
    <row r="4" spans="1:4" ht="18" x14ac:dyDescent="0.35">
      <c r="A4">
        <v>40</v>
      </c>
      <c r="B4" s="1">
        <v>9.9</v>
      </c>
      <c r="C4" s="1">
        <v>6.85</v>
      </c>
      <c r="D4" s="1"/>
    </row>
    <row r="5" spans="1:4" ht="18" x14ac:dyDescent="0.35">
      <c r="B5" s="1"/>
      <c r="C5" s="1"/>
      <c r="D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Клюква №1</vt:lpstr>
      <vt:lpstr>Калина</vt:lpstr>
      <vt:lpstr>Клюква №2</vt:lpstr>
      <vt:lpstr>Клубника</vt:lpstr>
      <vt:lpstr>Голубика1</vt:lpstr>
      <vt:lpstr>Клюква</vt:lpstr>
      <vt:lpstr>Пюре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Иван Шорсткий</cp:lastModifiedBy>
  <dcterms:created xsi:type="dcterms:W3CDTF">2023-10-18T07:21:12Z</dcterms:created>
  <dcterms:modified xsi:type="dcterms:W3CDTF">2024-04-24T12:12:13Z</dcterms:modified>
</cp:coreProperties>
</file>